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3\05.03.2021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1" i="2" l="1"/>
  <c r="S36" i="2" l="1"/>
  <c r="P36" i="2"/>
  <c r="N55" i="2" l="1"/>
  <c r="Q56" i="2"/>
  <c r="Q53" i="2"/>
  <c r="Q39" i="2"/>
  <c r="Q36" i="2"/>
  <c r="Q33" i="2"/>
  <c r="Q31" i="2"/>
  <c r="Q23" i="2" s="1"/>
  <c r="Q7" i="2" s="1"/>
  <c r="Q15" i="2"/>
  <c r="Q64" i="2" l="1"/>
  <c r="P55" i="2"/>
  <c r="O55" i="2"/>
  <c r="Z55" i="2" l="1"/>
  <c r="L61" i="2" l="1"/>
  <c r="X55" i="2" l="1"/>
  <c r="W55" i="2"/>
  <c r="W54" i="2"/>
  <c r="P53" i="2"/>
  <c r="N8" i="2" l="1"/>
  <c r="T55" i="2" l="1"/>
  <c r="T54" i="2"/>
  <c r="R53" i="2"/>
  <c r="M53" i="2" l="1"/>
  <c r="S53" i="2" l="1"/>
  <c r="X10" i="2" l="1"/>
  <c r="W10" i="2"/>
  <c r="T10" i="2"/>
  <c r="N54" i="2"/>
  <c r="Y54" i="2" s="1"/>
  <c r="L54" i="2"/>
  <c r="L53" i="2"/>
  <c r="K53" i="2"/>
  <c r="J53" i="2"/>
  <c r="Y62" i="2"/>
  <c r="Y55" i="2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Z43" i="2"/>
  <c r="Y43" i="2"/>
  <c r="Z30" i="2"/>
  <c r="Y30" i="2"/>
  <c r="Z29" i="2"/>
  <c r="Y29" i="2"/>
  <c r="Z28" i="2"/>
  <c r="Y28" i="2"/>
  <c r="Z26" i="2"/>
  <c r="Y26" i="2"/>
  <c r="Z25" i="2"/>
  <c r="Y25" i="2"/>
  <c r="Z20" i="2"/>
  <c r="Y20" i="2"/>
  <c r="Z19" i="2"/>
  <c r="Y19" i="2"/>
  <c r="Z18" i="2"/>
  <c r="Y18" i="2"/>
  <c r="Z17" i="2"/>
  <c r="Y17" i="2"/>
  <c r="U63" i="2"/>
  <c r="U62" i="2"/>
  <c r="U61" i="2"/>
  <c r="V60" i="2"/>
  <c r="U60" i="2"/>
  <c r="V59" i="2"/>
  <c r="U59" i="2"/>
  <c r="V58" i="2"/>
  <c r="U58" i="2"/>
  <c r="V57" i="2"/>
  <c r="U57" i="2"/>
  <c r="V55" i="2"/>
  <c r="U55" i="2"/>
  <c r="U54" i="2"/>
  <c r="V52" i="2"/>
  <c r="U52" i="2"/>
  <c r="V51" i="2"/>
  <c r="U51" i="2"/>
  <c r="V50" i="2"/>
  <c r="U50" i="2"/>
  <c r="V49" i="2"/>
  <c r="U49" i="2"/>
  <c r="V48" i="2"/>
  <c r="U48" i="2"/>
  <c r="V47" i="2"/>
  <c r="U47" i="2"/>
  <c r="V46" i="2"/>
  <c r="U46" i="2"/>
  <c r="V45" i="2"/>
  <c r="U45" i="2"/>
  <c r="V44" i="2"/>
  <c r="U44" i="2"/>
  <c r="V43" i="2"/>
  <c r="U43" i="2"/>
  <c r="V42" i="2"/>
  <c r="U42" i="2"/>
  <c r="V41" i="2"/>
  <c r="U41" i="2"/>
  <c r="U40" i="2"/>
  <c r="U38" i="2"/>
  <c r="V37" i="2"/>
  <c r="U37" i="2"/>
  <c r="V35" i="2"/>
  <c r="U35" i="2"/>
  <c r="U34" i="2"/>
  <c r="V32" i="2"/>
  <c r="U32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N10" i="2"/>
  <c r="Y10" i="2" s="1"/>
  <c r="L10" i="2"/>
  <c r="O53" i="2"/>
  <c r="U53" i="2" s="1"/>
  <c r="N63" i="2"/>
  <c r="N60" i="2"/>
  <c r="Y60" i="2" s="1"/>
  <c r="N59" i="2"/>
  <c r="Z59" i="2" s="1"/>
  <c r="N58" i="2"/>
  <c r="N57" i="2"/>
  <c r="Z57" i="2" s="1"/>
  <c r="N52" i="2"/>
  <c r="N42" i="2"/>
  <c r="Z42" i="2" s="1"/>
  <c r="N41" i="2"/>
  <c r="Z41" i="2" s="1"/>
  <c r="N40" i="2"/>
  <c r="Y40" i="2" s="1"/>
  <c r="N38" i="2"/>
  <c r="N37" i="2"/>
  <c r="Z37" i="2" s="1"/>
  <c r="N35" i="2"/>
  <c r="Z35" i="2" s="1"/>
  <c r="N34" i="2"/>
  <c r="N27" i="2"/>
  <c r="Z27" i="2" s="1"/>
  <c r="N24" i="2"/>
  <c r="Y24" i="2" s="1"/>
  <c r="N22" i="2"/>
  <c r="Z22" i="2" s="1"/>
  <c r="N21" i="2"/>
  <c r="Z21" i="2" s="1"/>
  <c r="N16" i="2"/>
  <c r="Z16" i="2" s="1"/>
  <c r="N11" i="2"/>
  <c r="Y11" i="2" s="1"/>
  <c r="N12" i="2"/>
  <c r="Z12" i="2" s="1"/>
  <c r="N13" i="2"/>
  <c r="N14" i="2"/>
  <c r="Z14" i="2" s="1"/>
  <c r="N9" i="2"/>
  <c r="Z9" i="2" s="1"/>
  <c r="L8" i="2"/>
  <c r="Z8" i="2"/>
  <c r="W63" i="2"/>
  <c r="W62" i="2"/>
  <c r="W61" i="2"/>
  <c r="X60" i="2"/>
  <c r="W60" i="2"/>
  <c r="X59" i="2"/>
  <c r="W59" i="2"/>
  <c r="X58" i="2"/>
  <c r="W58" i="2"/>
  <c r="X57" i="2"/>
  <c r="W57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W40" i="2"/>
  <c r="W38" i="2"/>
  <c r="X37" i="2"/>
  <c r="W37" i="2"/>
  <c r="X35" i="2"/>
  <c r="W35" i="2"/>
  <c r="W34" i="2"/>
  <c r="W32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4" i="2"/>
  <c r="W14" i="2"/>
  <c r="X13" i="2"/>
  <c r="W13" i="2"/>
  <c r="X12" i="2"/>
  <c r="W12" i="2"/>
  <c r="X11" i="2"/>
  <c r="W11" i="2"/>
  <c r="X9" i="2"/>
  <c r="W9" i="2"/>
  <c r="X8" i="2"/>
  <c r="W8" i="2"/>
  <c r="V53" i="2" l="1"/>
  <c r="Y58" i="2"/>
  <c r="Z58" i="2"/>
  <c r="Y9" i="2"/>
  <c r="Y63" i="2"/>
  <c r="Z63" i="2"/>
  <c r="Y61" i="2"/>
  <c r="Y52" i="2"/>
  <c r="Z52" i="2"/>
  <c r="Y38" i="2"/>
  <c r="Z38" i="2"/>
  <c r="Y34" i="2"/>
  <c r="Z34" i="2"/>
  <c r="Y27" i="2"/>
  <c r="Y13" i="2"/>
  <c r="Z13" i="2"/>
  <c r="Z60" i="2"/>
  <c r="Z24" i="2"/>
  <c r="Y21" i="2"/>
  <c r="Y16" i="2"/>
  <c r="Y12" i="2"/>
  <c r="Y59" i="2"/>
  <c r="Y57" i="2"/>
  <c r="Z54" i="2"/>
  <c r="AA54" i="2"/>
  <c r="N53" i="2"/>
  <c r="Y53" i="2" s="1"/>
  <c r="Y42" i="2"/>
  <c r="Y41" i="2"/>
  <c r="Y37" i="2"/>
  <c r="Y35" i="2"/>
  <c r="Y22" i="2"/>
  <c r="Y14" i="2"/>
  <c r="Z11" i="2"/>
  <c r="Y8" i="2"/>
  <c r="N56" i="2"/>
  <c r="N39" i="2"/>
  <c r="N36" i="2"/>
  <c r="N33" i="2"/>
  <c r="N32" i="2"/>
  <c r="N15" i="2"/>
  <c r="N31" i="2" l="1"/>
  <c r="Y32" i="2"/>
  <c r="Z53" i="2"/>
  <c r="N23" i="2"/>
  <c r="N7" i="2" s="1"/>
  <c r="N64" i="2" l="1"/>
  <c r="S56" i="2" l="1"/>
  <c r="S39" i="2"/>
  <c r="S33" i="2"/>
  <c r="Z33" i="2" s="1"/>
  <c r="S31" i="2"/>
  <c r="S15" i="2"/>
  <c r="Z56" i="2" l="1"/>
  <c r="Y56" i="2"/>
  <c r="Y39" i="2"/>
  <c r="Z39" i="2"/>
  <c r="Z36" i="2"/>
  <c r="Y36" i="2"/>
  <c r="Y33" i="2"/>
  <c r="Y31" i="2"/>
  <c r="Z15" i="2"/>
  <c r="Y15" i="2"/>
  <c r="S23" i="2"/>
  <c r="S7" i="2" s="1"/>
  <c r="Z23" i="2" l="1"/>
  <c r="Y23" i="2"/>
  <c r="M56" i="2"/>
  <c r="M39" i="2"/>
  <c r="M36" i="2"/>
  <c r="M33" i="2"/>
  <c r="M31" i="2"/>
  <c r="M15" i="2"/>
  <c r="S64" i="2" l="1"/>
  <c r="M23" i="2"/>
  <c r="M7" i="2" s="1"/>
  <c r="M64" i="2" l="1"/>
  <c r="Y64" i="2"/>
  <c r="Z64" i="2"/>
  <c r="T53" i="2"/>
  <c r="Z7" i="2" l="1"/>
  <c r="R56" i="2"/>
  <c r="R33" i="2" l="1"/>
  <c r="R39" i="2" l="1"/>
  <c r="P39" i="2" l="1"/>
  <c r="X39" i="2" l="1"/>
  <c r="W39" i="2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P31" i="2"/>
  <c r="P15" i="2"/>
  <c r="W31" i="2" l="1"/>
  <c r="W33" i="2"/>
  <c r="X36" i="2"/>
  <c r="W36" i="2"/>
  <c r="X15" i="2"/>
  <c r="W15" i="2"/>
  <c r="X56" i="2"/>
  <c r="W56" i="2"/>
  <c r="P23" i="2"/>
  <c r="P7" i="2" s="1"/>
  <c r="W23" i="2" l="1"/>
  <c r="X23" i="2"/>
  <c r="T52" i="2"/>
  <c r="P64" i="2" l="1"/>
  <c r="X7" i="2"/>
  <c r="W7" i="2"/>
  <c r="L43" i="2"/>
  <c r="L44" i="2"/>
  <c r="L45" i="2"/>
  <c r="L46" i="2"/>
  <c r="L47" i="2"/>
  <c r="L48" i="2"/>
  <c r="L49" i="2"/>
  <c r="L50" i="2"/>
  <c r="L51" i="2"/>
  <c r="L52" i="2"/>
  <c r="AA52" i="2" s="1"/>
  <c r="X64" i="2" l="1"/>
  <c r="W64" i="2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3" i="2"/>
  <c r="L12" i="2"/>
  <c r="L11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U39" i="2" l="1"/>
  <c r="V39" i="2"/>
  <c r="U56" i="2"/>
  <c r="V56" i="2"/>
  <c r="O15" i="2"/>
  <c r="K15" i="2"/>
  <c r="O31" i="2"/>
  <c r="K31" i="2"/>
  <c r="O36" i="2"/>
  <c r="K36" i="2"/>
  <c r="O23" i="2" l="1"/>
  <c r="U31" i="2"/>
  <c r="V31" i="2"/>
  <c r="U36" i="2"/>
  <c r="V36" i="2"/>
  <c r="O7" i="2"/>
  <c r="V15" i="2"/>
  <c r="U15" i="2"/>
  <c r="K23" i="2"/>
  <c r="K7" i="2" s="1"/>
  <c r="U7" i="2" l="1"/>
  <c r="V7" i="2"/>
  <c r="O64" i="2"/>
  <c r="U64" i="2" s="1"/>
  <c r="V23" i="2"/>
  <c r="U23" i="2"/>
  <c r="V64" i="2"/>
  <c r="K64" i="2"/>
  <c r="Y7" i="2"/>
</calcChain>
</file>

<file path=xl/sharedStrings.xml><?xml version="1.0" encoding="utf-8"?>
<sst xmlns="http://schemas.openxmlformats.org/spreadsheetml/2006/main" count="139" uniqueCount="89">
  <si>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</si>
  <si>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</si>
  <si>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</si>
  <si>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</si>
  <si>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</si>
  <si>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</si>
  <si>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</si>
  <si>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</si>
  <si>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</si>
  <si>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</si>
  <si>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</si>
  <si>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</si>
  <si>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</si>
  <si>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</si>
  <si>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</si>
  <si>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</si>
  <si>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</si>
  <si>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</si>
  <si>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</si>
  <si>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</si>
  <si>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</si>
  <si>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</si>
  <si>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</si>
  <si>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</si>
  <si>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</si>
  <si>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</si>
  <si>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</si>
  <si>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</si>
  <si>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</si>
  <si>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</si>
  <si>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</si>
  <si>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</si>
  <si>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</si>
  <si>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</si>
  <si>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</si>
  <si>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</si>
  <si>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</si>
  <si>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</si>
  <si>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</si>
  <si>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</si>
  <si>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</si>
  <si>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</si>
  <si>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</si>
  <si>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</si>
  <si>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</si>
  <si>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</si>
  <si>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</si>
  <si>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</si>
  <si>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</si>
  <si>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</si>
  <si>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</si>
  <si>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</si>
  <si>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</si>
  <si>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</si>
  <si>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</si>
  <si>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</si>
  <si>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</si>
  <si>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</si>
  <si>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</si>
  <si>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</si>
  <si>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</si>
  <si>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</si>
  <si>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</si>
  <si>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</si>
  <si>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</si>
  <si>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</si>
  <si>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</si>
  <si>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</si>
  <si>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</si>
  <si>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</si>
  <si>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</si>
  <si>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</si>
  <si>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</si>
  <si>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</si>
  <si>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</si>
  <si>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</si>
  <si>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</si>
  <si>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</si>
  <si>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</si>
  <si>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</si>
  <si>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>Исполнено по 04.03.2020 год</t>
  </si>
  <si>
    <t>Исполнено по 04.03.2020 год (в сопоставимых условиях 2021 года)</t>
  </si>
  <si>
    <t>3 месяцев 2021 года</t>
  </si>
  <si>
    <t>с 19.02.2021 по 25.02.2021 (неделя) П</t>
  </si>
  <si>
    <t>с 26.02.2021 по 04.03.2021 (неделя) Т</t>
  </si>
  <si>
    <t>Исполнение с 01.01.2021 по 04.03.2021</t>
  </si>
  <si>
    <t>откл.+- от плана за 3 месяцев 2021 года</t>
  </si>
  <si>
    <t>Информация об исполнении бюджета Благодарненского городского округа Ставропольского края по доходам по состоянию на 04 марта 2021 года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</si>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</sst>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69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6" xfId="1" applyFont="1" applyBorder="1" applyProtection="1"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N7" sqref="N7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0.285156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8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2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8" t="s">
        <v>43</v>
      </c>
      <c r="J4" s="57" t="s">
        <v>69</v>
      </c>
      <c r="K4" s="57" t="s">
        <v>70</v>
      </c>
      <c r="L4" s="59" t="s">
        <v>71</v>
      </c>
      <c r="M4" s="57" t="s">
        <v>80</v>
      </c>
      <c r="N4" s="59" t="s">
        <v>81</v>
      </c>
      <c r="O4" s="63" t="s">
        <v>76</v>
      </c>
      <c r="P4" s="64"/>
      <c r="Q4" s="59" t="s">
        <v>74</v>
      </c>
      <c r="R4" s="59"/>
      <c r="S4" s="59" t="s">
        <v>85</v>
      </c>
      <c r="T4" s="61" t="s">
        <v>67</v>
      </c>
      <c r="U4" s="58" t="s">
        <v>72</v>
      </c>
      <c r="V4" s="58"/>
      <c r="W4" s="59" t="s">
        <v>86</v>
      </c>
      <c r="X4" s="59"/>
      <c r="Y4" s="59" t="s">
        <v>73</v>
      </c>
      <c r="Z4" s="59"/>
      <c r="AA4" s="59" t="s">
        <v>66</v>
      </c>
      <c r="AB4" s="61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8"/>
      <c r="J5" s="57"/>
      <c r="K5" s="57"/>
      <c r="L5" s="59"/>
      <c r="M5" s="57"/>
      <c r="N5" s="59"/>
      <c r="O5" s="50" t="s">
        <v>75</v>
      </c>
      <c r="P5" s="50" t="s">
        <v>82</v>
      </c>
      <c r="Q5" s="52" t="s">
        <v>83</v>
      </c>
      <c r="R5" s="52" t="s">
        <v>84</v>
      </c>
      <c r="S5" s="59"/>
      <c r="T5" s="62"/>
      <c r="U5" s="24" t="s">
        <v>48</v>
      </c>
      <c r="V5" s="24" t="s">
        <v>49</v>
      </c>
      <c r="W5" s="50" t="s">
        <v>48</v>
      </c>
      <c r="X5" s="50" t="s">
        <v>49</v>
      </c>
      <c r="Y5" s="24" t="s">
        <v>48</v>
      </c>
      <c r="Z5" s="24" t="s">
        <v>49</v>
      </c>
      <c r="AA5" s="59"/>
      <c r="AB5" s="62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55">
        <v>6</v>
      </c>
      <c r="R6" s="46">
        <v>7</v>
      </c>
      <c r="S6" s="23">
        <v>5</v>
      </c>
      <c r="T6" s="36">
        <v>9</v>
      </c>
      <c r="U6" s="23">
        <v>6</v>
      </c>
      <c r="V6" s="23">
        <v>7</v>
      </c>
      <c r="W6" s="49">
        <v>12</v>
      </c>
      <c r="X6" s="49">
        <v>13</v>
      </c>
      <c r="Y6" s="23">
        <v>8</v>
      </c>
      <c r="Z6" s="23">
        <v>9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56" t="s">
        <v>8</v>
      </c>
      <c r="C7" s="56"/>
      <c r="D7" s="56"/>
      <c r="E7" s="56"/>
      <c r="F7" s="56"/>
      <c r="G7" s="56"/>
      <c r="H7" s="56"/>
      <c r="I7" s="56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347372144.62397486</v>
      </c>
      <c r="M7" s="17">
        <f t="shared" si="0"/>
        <v>47886225.219999999</v>
      </c>
      <c r="N7" s="17">
        <f t="shared" si="0"/>
        <v>46774949.139319502</v>
      </c>
      <c r="O7" s="17">
        <f t="shared" si="0"/>
        <v>352312492</v>
      </c>
      <c r="P7" s="17">
        <f t="shared" si="0"/>
        <v>66354865.259999998</v>
      </c>
      <c r="Q7" s="17">
        <f t="shared" ref="Q7" si="1">Q8+Q9+Q11+Q12+Q13+Q14+Q15+Q22+Q23+Q35+Q36+Q39+Q42+Q53+Q10</f>
        <v>3125203.77</v>
      </c>
      <c r="R7" s="17">
        <f t="shared" si="0"/>
        <v>7118263.419999999</v>
      </c>
      <c r="S7" s="17">
        <f t="shared" si="0"/>
        <v>43957082.080000006</v>
      </c>
      <c r="T7" s="17">
        <f>R7-Q7</f>
        <v>3993059.649999999</v>
      </c>
      <c r="U7" s="17">
        <f>S7-O7</f>
        <v>-308355409.92000002</v>
      </c>
      <c r="V7" s="17">
        <f>S7/O7*100</f>
        <v>12.476731049320842</v>
      </c>
      <c r="W7" s="17">
        <f>S7-P7</f>
        <v>-22397783.179999992</v>
      </c>
      <c r="X7" s="17">
        <f>S7/P7*100</f>
        <v>66.245454508515422</v>
      </c>
      <c r="Y7" s="17">
        <f>S7-N7</f>
        <v>-2817867.0593194962</v>
      </c>
      <c r="Z7" s="17">
        <f>S7/N7*100</f>
        <v>93.975691879586094</v>
      </c>
      <c r="AA7" s="17">
        <f>N7/L7*100</f>
        <v>13.465371320994285</v>
      </c>
      <c r="AB7" s="17" t="e">
        <f>AB8+AB9+AB11+AB12+AB13+AB14+AB15+AB22+#REF!+AB23+AB35+AB36+AB39+AB42+AB53</f>
        <v>#REF!</v>
      </c>
    </row>
    <row r="8" spans="1:29" s="15" customFormat="1" ht="33.75" hidden="1" customHeight="1" x14ac:dyDescent="0.3">
      <c r="A8" s="14"/>
      <c r="B8" s="56" t="s">
        <v>35</v>
      </c>
      <c r="C8" s="56"/>
      <c r="D8" s="56"/>
      <c r="E8" s="56"/>
      <c r="F8" s="56"/>
      <c r="G8" s="56"/>
      <c r="H8" s="56"/>
      <c r="I8" s="56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21994927.75</v>
      </c>
      <c r="N8" s="27">
        <f>M8/34.24*100*30.57/100</f>
        <v>19637410.669319507</v>
      </c>
      <c r="O8" s="17">
        <v>155881000</v>
      </c>
      <c r="P8" s="17">
        <v>29095265</v>
      </c>
      <c r="Q8" s="17">
        <v>520027.28</v>
      </c>
      <c r="R8" s="17">
        <v>1741399.94</v>
      </c>
      <c r="S8" s="17">
        <v>20093036.510000002</v>
      </c>
      <c r="T8" s="17">
        <f t="shared" ref="T8:T64" si="2">R8-Q8</f>
        <v>1221372.6599999999</v>
      </c>
      <c r="U8" s="17">
        <f t="shared" ref="U8:U64" si="3">S8-O8</f>
        <v>-135787963.49000001</v>
      </c>
      <c r="V8" s="17">
        <f t="shared" ref="V8:V64" si="4">S8/O8*100</f>
        <v>12.889984353449108</v>
      </c>
      <c r="W8" s="17">
        <f t="shared" ref="W8:W64" si="5">S8-P8</f>
        <v>-9002228.4899999984</v>
      </c>
      <c r="X8" s="17">
        <f t="shared" ref="X8:X64" si="6">S8/P8*100</f>
        <v>69.059472426183447</v>
      </c>
      <c r="Y8" s="17">
        <f t="shared" ref="Y8:Y64" si="7">S8-N8</f>
        <v>455625.8406804949</v>
      </c>
      <c r="Z8" s="17">
        <f t="shared" ref="Z8:Z64" si="8">S8/N8*100</f>
        <v>102.32019306594398</v>
      </c>
      <c r="AA8" s="17">
        <f>N8/L8*100</f>
        <v>13.369772029264787</v>
      </c>
      <c r="AB8" s="17">
        <v>255571677.94</v>
      </c>
    </row>
    <row r="9" spans="1:29" s="15" customFormat="1" ht="54" hidden="1" customHeight="1" x14ac:dyDescent="0.3">
      <c r="A9" s="14"/>
      <c r="B9" s="56" t="s">
        <v>34</v>
      </c>
      <c r="C9" s="56"/>
      <c r="D9" s="56"/>
      <c r="E9" s="56"/>
      <c r="F9" s="56"/>
      <c r="G9" s="56"/>
      <c r="H9" s="56"/>
      <c r="I9" s="56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3376482.24</v>
      </c>
      <c r="N9" s="17">
        <f>M9</f>
        <v>3376482.24</v>
      </c>
      <c r="O9" s="17">
        <v>25639600</v>
      </c>
      <c r="P9" s="17">
        <v>5732223</v>
      </c>
      <c r="Q9" s="17">
        <v>0</v>
      </c>
      <c r="R9" s="17">
        <v>1875993.68</v>
      </c>
      <c r="S9" s="17">
        <v>3816387.04</v>
      </c>
      <c r="T9" s="17">
        <f t="shared" si="2"/>
        <v>1875993.68</v>
      </c>
      <c r="U9" s="17">
        <f t="shared" si="3"/>
        <v>-21823212.960000001</v>
      </c>
      <c r="V9" s="17">
        <f t="shared" si="4"/>
        <v>14.884737047379835</v>
      </c>
      <c r="W9" s="17">
        <f t="shared" si="5"/>
        <v>-1915835.96</v>
      </c>
      <c r="X9" s="17">
        <f t="shared" si="6"/>
        <v>66.577783871981254</v>
      </c>
      <c r="Y9" s="17">
        <f t="shared" si="7"/>
        <v>439904.79999999981</v>
      </c>
      <c r="Z9" s="17">
        <f t="shared" si="8"/>
        <v>113.02849441316771</v>
      </c>
      <c r="AA9" s="17">
        <f>N9/L9*100</f>
        <v>16.652976654299316</v>
      </c>
      <c r="AB9" s="30">
        <v>21311346.530000001</v>
      </c>
    </row>
    <row r="10" spans="1:29" s="15" customFormat="1" ht="54" hidden="1" customHeight="1" x14ac:dyDescent="0.3">
      <c r="A10" s="14"/>
      <c r="B10" s="48"/>
      <c r="C10" s="48"/>
      <c r="D10" s="48"/>
      <c r="E10" s="48"/>
      <c r="F10" s="48"/>
      <c r="G10" s="48"/>
      <c r="H10" s="48"/>
      <c r="I10" s="48" t="s">
        <v>77</v>
      </c>
      <c r="J10" s="17">
        <v>0</v>
      </c>
      <c r="K10" s="17">
        <v>0</v>
      </c>
      <c r="L10" s="17">
        <f t="shared" si="9"/>
        <v>0</v>
      </c>
      <c r="M10" s="17">
        <v>0</v>
      </c>
      <c r="N10" s="17">
        <f>M10</f>
        <v>0</v>
      </c>
      <c r="O10" s="17">
        <v>6893000</v>
      </c>
      <c r="P10" s="17">
        <v>1226105</v>
      </c>
      <c r="Q10" s="17">
        <v>72430.05</v>
      </c>
      <c r="R10" s="17">
        <v>81124.31</v>
      </c>
      <c r="S10" s="17">
        <v>718516.64</v>
      </c>
      <c r="T10" s="17">
        <f t="shared" si="2"/>
        <v>8694.2599999999948</v>
      </c>
      <c r="U10" s="17">
        <f t="shared" si="3"/>
        <v>-6174483.3600000003</v>
      </c>
      <c r="V10" s="17">
        <f t="shared" si="4"/>
        <v>10.423859567677354</v>
      </c>
      <c r="W10" s="17">
        <f>S10-P10</f>
        <v>-507588.36</v>
      </c>
      <c r="X10" s="17">
        <f>S10/P10*100</f>
        <v>58.601558594084523</v>
      </c>
      <c r="Y10" s="17">
        <f t="shared" si="7"/>
        <v>718516.64</v>
      </c>
      <c r="Z10" s="17">
        <v>0</v>
      </c>
      <c r="AA10" s="17"/>
      <c r="AB10" s="30"/>
    </row>
    <row r="11" spans="1:29" s="15" customFormat="1" ht="57.75" hidden="1" customHeight="1" x14ac:dyDescent="0.3">
      <c r="A11" s="14"/>
      <c r="B11" s="56" t="s">
        <v>33</v>
      </c>
      <c r="C11" s="56"/>
      <c r="D11" s="56"/>
      <c r="E11" s="56"/>
      <c r="F11" s="56"/>
      <c r="G11" s="56"/>
      <c r="H11" s="56"/>
      <c r="I11" s="56"/>
      <c r="J11" s="17">
        <v>11347097.18</v>
      </c>
      <c r="K11" s="17">
        <v>11880184.26</v>
      </c>
      <c r="L11" s="17">
        <f t="shared" si="9"/>
        <v>11880184.26</v>
      </c>
      <c r="M11" s="17">
        <v>2595691.31</v>
      </c>
      <c r="N11" s="17">
        <f t="shared" ref="N11:N14" si="10">M11</f>
        <v>2595691.31</v>
      </c>
      <c r="O11" s="17">
        <v>3200000</v>
      </c>
      <c r="P11" s="17">
        <v>2454000</v>
      </c>
      <c r="Q11" s="17">
        <v>39494.68</v>
      </c>
      <c r="R11" s="17">
        <v>47851.839999999997</v>
      </c>
      <c r="S11" s="17">
        <v>2366203.73</v>
      </c>
      <c r="T11" s="17">
        <f t="shared" si="2"/>
        <v>8357.1599999999962</v>
      </c>
      <c r="U11" s="17">
        <f t="shared" si="3"/>
        <v>-833796.27</v>
      </c>
      <c r="V11" s="17">
        <f t="shared" si="4"/>
        <v>73.943866562500006</v>
      </c>
      <c r="W11" s="17">
        <f t="shared" si="5"/>
        <v>-87796.270000000019</v>
      </c>
      <c r="X11" s="17">
        <f t="shared" si="6"/>
        <v>96.422319885900563</v>
      </c>
      <c r="Y11" s="17">
        <f t="shared" si="7"/>
        <v>-229487.58000000007</v>
      </c>
      <c r="Z11" s="17">
        <f t="shared" si="8"/>
        <v>91.158903251866263</v>
      </c>
      <c r="AA11" s="17">
        <f t="shared" ref="AA11:AA54" si="11">N11/L11*100</f>
        <v>21.848914572306473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56" t="s">
        <v>32</v>
      </c>
      <c r="C12" s="56"/>
      <c r="D12" s="56"/>
      <c r="E12" s="56"/>
      <c r="F12" s="56"/>
      <c r="G12" s="56"/>
      <c r="H12" s="56"/>
      <c r="I12" s="56"/>
      <c r="J12" s="17">
        <v>10983507.07</v>
      </c>
      <c r="K12" s="17">
        <v>11042346.74</v>
      </c>
      <c r="L12" s="17">
        <f t="shared" si="9"/>
        <v>11042346.74</v>
      </c>
      <c r="M12" s="17">
        <v>554527.18999999994</v>
      </c>
      <c r="N12" s="17">
        <f t="shared" si="10"/>
        <v>554527.18999999994</v>
      </c>
      <c r="O12" s="17">
        <v>7502000</v>
      </c>
      <c r="P12" s="17">
        <v>3304972</v>
      </c>
      <c r="Q12" s="17">
        <v>56542</v>
      </c>
      <c r="R12" s="17">
        <v>239575.14</v>
      </c>
      <c r="S12" s="17">
        <v>538974.03</v>
      </c>
      <c r="T12" s="17">
        <f t="shared" si="2"/>
        <v>183033.14</v>
      </c>
      <c r="U12" s="17">
        <f t="shared" si="3"/>
        <v>-6963025.9699999997</v>
      </c>
      <c r="V12" s="17">
        <f t="shared" si="4"/>
        <v>7.1844045587843244</v>
      </c>
      <c r="W12" s="17">
        <f t="shared" si="5"/>
        <v>-2765997.9699999997</v>
      </c>
      <c r="X12" s="17">
        <f t="shared" si="6"/>
        <v>16.307975680278076</v>
      </c>
      <c r="Y12" s="17">
        <f t="shared" si="7"/>
        <v>-15553.159999999916</v>
      </c>
      <c r="Z12" s="17">
        <f t="shared" si="8"/>
        <v>97.195239425500503</v>
      </c>
      <c r="AA12" s="17">
        <f t="shared" si="11"/>
        <v>5.0218237396156962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56" t="s">
        <v>31</v>
      </c>
      <c r="C13" s="56"/>
      <c r="D13" s="56"/>
      <c r="E13" s="56"/>
      <c r="F13" s="56"/>
      <c r="G13" s="56"/>
      <c r="H13" s="56"/>
      <c r="I13" s="56"/>
      <c r="J13" s="17">
        <v>180406</v>
      </c>
      <c r="K13" s="17">
        <v>199821.72</v>
      </c>
      <c r="L13" s="17">
        <f t="shared" si="9"/>
        <v>199821.72</v>
      </c>
      <c r="M13" s="17">
        <v>33659.86</v>
      </c>
      <c r="N13" s="17">
        <f t="shared" si="10"/>
        <v>33659.86</v>
      </c>
      <c r="O13" s="17">
        <v>407460</v>
      </c>
      <c r="P13" s="17">
        <v>209769</v>
      </c>
      <c r="Q13" s="17">
        <v>-328</v>
      </c>
      <c r="R13" s="17">
        <v>48303</v>
      </c>
      <c r="S13" s="17">
        <v>252080</v>
      </c>
      <c r="T13" s="17">
        <f t="shared" si="2"/>
        <v>48631</v>
      </c>
      <c r="U13" s="17">
        <f t="shared" si="3"/>
        <v>-155380</v>
      </c>
      <c r="V13" s="17">
        <f t="shared" si="4"/>
        <v>61.866195454768572</v>
      </c>
      <c r="W13" s="17">
        <f t="shared" si="5"/>
        <v>42311</v>
      </c>
      <c r="X13" s="17">
        <f t="shared" si="6"/>
        <v>120.17028254889904</v>
      </c>
      <c r="Y13" s="17">
        <f t="shared" si="7"/>
        <v>218420.14</v>
      </c>
      <c r="Z13" s="17">
        <f t="shared" si="8"/>
        <v>748.90388730077905</v>
      </c>
      <c r="AA13" s="17">
        <f t="shared" si="11"/>
        <v>16.844945584494017</v>
      </c>
      <c r="AB13" s="30">
        <v>175716.17</v>
      </c>
      <c r="AC13" s="15" t="s">
        <v>64</v>
      </c>
    </row>
    <row r="14" spans="1:29" s="15" customFormat="1" ht="33.75" hidden="1" customHeight="1" x14ac:dyDescent="0.3">
      <c r="A14" s="14"/>
      <c r="B14" s="56" t="s">
        <v>30</v>
      </c>
      <c r="C14" s="56"/>
      <c r="D14" s="56"/>
      <c r="E14" s="56"/>
      <c r="F14" s="56"/>
      <c r="G14" s="56"/>
      <c r="H14" s="56"/>
      <c r="I14" s="56"/>
      <c r="J14" s="17">
        <v>11715305.130000001</v>
      </c>
      <c r="K14" s="17">
        <v>12135551.99</v>
      </c>
      <c r="L14" s="17">
        <f t="shared" si="9"/>
        <v>12135551.99</v>
      </c>
      <c r="M14" s="17">
        <v>526377.68000000005</v>
      </c>
      <c r="N14" s="17">
        <f t="shared" si="10"/>
        <v>526377.68000000005</v>
      </c>
      <c r="O14" s="17">
        <v>11117000</v>
      </c>
      <c r="P14" s="17">
        <v>650233</v>
      </c>
      <c r="Q14" s="17">
        <v>61626.6</v>
      </c>
      <c r="R14" s="17">
        <v>113949.04</v>
      </c>
      <c r="S14" s="17">
        <v>596492.80000000005</v>
      </c>
      <c r="T14" s="17">
        <f t="shared" si="2"/>
        <v>52322.439999999995</v>
      </c>
      <c r="U14" s="17">
        <f t="shared" si="3"/>
        <v>-10520507.199999999</v>
      </c>
      <c r="V14" s="17">
        <f t="shared" si="4"/>
        <v>5.3655914365386348</v>
      </c>
      <c r="W14" s="17">
        <f t="shared" si="5"/>
        <v>-53740.199999999953</v>
      </c>
      <c r="X14" s="17">
        <f t="shared" si="6"/>
        <v>91.735239521832952</v>
      </c>
      <c r="Y14" s="17">
        <f t="shared" si="7"/>
        <v>70115.12</v>
      </c>
      <c r="Z14" s="17">
        <f t="shared" si="8"/>
        <v>113.32030643852529</v>
      </c>
      <c r="AA14" s="17">
        <f t="shared" si="11"/>
        <v>4.3374844459794533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56" t="s">
        <v>25</v>
      </c>
      <c r="C15" s="56"/>
      <c r="D15" s="56"/>
      <c r="E15" s="56"/>
      <c r="F15" s="56"/>
      <c r="G15" s="56"/>
      <c r="H15" s="56"/>
      <c r="I15" s="56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8151510.4699999997</v>
      </c>
      <c r="N15" s="17">
        <f>N16+N21</f>
        <v>8151510.4699999997</v>
      </c>
      <c r="O15" s="17">
        <f t="shared" ref="O15:S15" si="12">O16+O21</f>
        <v>57080420</v>
      </c>
      <c r="P15" s="17">
        <f t="shared" si="12"/>
        <v>9219161</v>
      </c>
      <c r="Q15" s="17">
        <f t="shared" ref="Q15" si="13">Q16+Q21</f>
        <v>1244501.49</v>
      </c>
      <c r="R15" s="17">
        <f t="shared" si="12"/>
        <v>1858760.46</v>
      </c>
      <c r="S15" s="17">
        <f t="shared" si="12"/>
        <v>6544096.04</v>
      </c>
      <c r="T15" s="17">
        <f t="shared" si="2"/>
        <v>614258.97</v>
      </c>
      <c r="U15" s="17">
        <f t="shared" si="3"/>
        <v>-50536323.960000001</v>
      </c>
      <c r="V15" s="17">
        <f t="shared" si="4"/>
        <v>11.464694968957833</v>
      </c>
      <c r="W15" s="17">
        <f t="shared" si="5"/>
        <v>-2675064.96</v>
      </c>
      <c r="X15" s="17">
        <f t="shared" si="6"/>
        <v>70.983639834470836</v>
      </c>
      <c r="Y15" s="17">
        <f t="shared" si="7"/>
        <v>-1607414.4299999997</v>
      </c>
      <c r="Z15" s="17">
        <f t="shared" si="8"/>
        <v>80.280778195455099</v>
      </c>
      <c r="AA15" s="17">
        <f t="shared" si="11"/>
        <v>13.798034873211293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3"/>
      <c r="C16" s="53"/>
      <c r="D16" s="53"/>
      <c r="E16" s="53"/>
      <c r="F16" s="53"/>
      <c r="G16" s="53"/>
      <c r="H16" s="53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5885177.7599999998</v>
      </c>
      <c r="N16" s="18">
        <f>M16</f>
        <v>5885177.7599999998</v>
      </c>
      <c r="O16" s="18">
        <v>18390732</v>
      </c>
      <c r="P16" s="18">
        <v>6163036</v>
      </c>
      <c r="Q16" s="18">
        <v>1103849.3899999999</v>
      </c>
      <c r="R16" s="18">
        <v>1752113.42</v>
      </c>
      <c r="S16" s="18">
        <v>4761731.16</v>
      </c>
      <c r="T16" s="18">
        <f t="shared" si="2"/>
        <v>648264.03</v>
      </c>
      <c r="U16" s="18">
        <f t="shared" si="3"/>
        <v>-13629000.84</v>
      </c>
      <c r="V16" s="18">
        <f t="shared" si="4"/>
        <v>25.89201539123076</v>
      </c>
      <c r="W16" s="18">
        <f t="shared" si="5"/>
        <v>-1401304.8399999999</v>
      </c>
      <c r="X16" s="18">
        <f t="shared" si="6"/>
        <v>77.262751020763147</v>
      </c>
      <c r="Y16" s="18">
        <f t="shared" si="7"/>
        <v>-1123446.5999999996</v>
      </c>
      <c r="Z16" s="18">
        <f t="shared" si="8"/>
        <v>80.910574908445938</v>
      </c>
      <c r="AA16" s="18">
        <f t="shared" si="11"/>
        <v>26.377045315832909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2"/>
        <v>0</v>
      </c>
      <c r="U17" s="17">
        <f t="shared" si="3"/>
        <v>0</v>
      </c>
      <c r="V17" s="17" t="e">
        <f t="shared" si="4"/>
        <v>#DIV/0!</v>
      </c>
      <c r="W17" s="17">
        <f t="shared" si="5"/>
        <v>0</v>
      </c>
      <c r="X17" s="17" t="e">
        <f t="shared" si="6"/>
        <v>#DIV/0!</v>
      </c>
      <c r="Y17" s="17">
        <f t="shared" si="7"/>
        <v>-20632512.710000001</v>
      </c>
      <c r="Z17" s="17">
        <f t="shared" si="8"/>
        <v>0</v>
      </c>
      <c r="AA17" s="17">
        <f t="shared" si="11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2"/>
        <v>0</v>
      </c>
      <c r="U18" s="17">
        <f t="shared" si="3"/>
        <v>0</v>
      </c>
      <c r="V18" s="17" t="e">
        <f t="shared" si="4"/>
        <v>#DIV/0!</v>
      </c>
      <c r="W18" s="17">
        <f t="shared" si="5"/>
        <v>0</v>
      </c>
      <c r="X18" s="17" t="e">
        <f t="shared" si="6"/>
        <v>#DIV/0!</v>
      </c>
      <c r="Y18" s="17">
        <f t="shared" si="7"/>
        <v>-624600</v>
      </c>
      <c r="Z18" s="17">
        <f t="shared" si="8"/>
        <v>0</v>
      </c>
      <c r="AA18" s="17">
        <f t="shared" si="11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2"/>
        <v>0</v>
      </c>
      <c r="U19" s="17">
        <f t="shared" si="3"/>
        <v>0</v>
      </c>
      <c r="V19" s="17" t="e">
        <f t="shared" si="4"/>
        <v>#DIV/0!</v>
      </c>
      <c r="W19" s="17">
        <f t="shared" si="5"/>
        <v>0</v>
      </c>
      <c r="X19" s="17" t="e">
        <f t="shared" si="6"/>
        <v>#DIV/0!</v>
      </c>
      <c r="Y19" s="17">
        <f t="shared" si="7"/>
        <v>-54500</v>
      </c>
      <c r="Z19" s="17">
        <f t="shared" si="8"/>
        <v>0</v>
      </c>
      <c r="AA19" s="17">
        <f t="shared" si="11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2"/>
        <v>0</v>
      </c>
      <c r="U20" s="17">
        <f t="shared" si="3"/>
        <v>0</v>
      </c>
      <c r="V20" s="17" t="e">
        <f t="shared" si="4"/>
        <v>#DIV/0!</v>
      </c>
      <c r="W20" s="17">
        <f t="shared" si="5"/>
        <v>0</v>
      </c>
      <c r="X20" s="17" t="e">
        <f t="shared" si="6"/>
        <v>#DIV/0!</v>
      </c>
      <c r="Y20" s="17">
        <f t="shared" si="7"/>
        <v>-100</v>
      </c>
      <c r="Z20" s="17">
        <f t="shared" si="8"/>
        <v>0</v>
      </c>
      <c r="AA20" s="17">
        <f t="shared" si="11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3" t="s">
        <v>8</v>
      </c>
      <c r="C21" s="53" t="s">
        <v>26</v>
      </c>
      <c r="D21" s="53" t="s">
        <v>25</v>
      </c>
      <c r="E21" s="53"/>
      <c r="F21" s="53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2266332.71</v>
      </c>
      <c r="N21" s="18">
        <f>M21</f>
        <v>2266332.71</v>
      </c>
      <c r="O21" s="18">
        <v>38689688</v>
      </c>
      <c r="P21" s="18">
        <v>3056125</v>
      </c>
      <c r="Q21" s="18">
        <v>140652.1</v>
      </c>
      <c r="R21" s="18">
        <v>106647.03999999999</v>
      </c>
      <c r="S21" s="18">
        <v>1782364.88</v>
      </c>
      <c r="T21" s="18">
        <f t="shared" si="2"/>
        <v>-34005.060000000012</v>
      </c>
      <c r="U21" s="18">
        <f t="shared" si="3"/>
        <v>-36907323.119999997</v>
      </c>
      <c r="V21" s="18">
        <f t="shared" si="4"/>
        <v>4.6068215385970541</v>
      </c>
      <c r="W21" s="18">
        <f t="shared" si="5"/>
        <v>-1273760.1200000001</v>
      </c>
      <c r="X21" s="18">
        <f t="shared" si="6"/>
        <v>58.321072600106341</v>
      </c>
      <c r="Y21" s="18">
        <f t="shared" si="7"/>
        <v>-483967.83000000007</v>
      </c>
      <c r="Z21" s="18">
        <f t="shared" si="8"/>
        <v>78.645331823322621</v>
      </c>
      <c r="AA21" s="18">
        <f t="shared" si="11"/>
        <v>6.1642768785410738</v>
      </c>
      <c r="AB21" s="31">
        <v>33105554.100000001</v>
      </c>
    </row>
    <row r="22" spans="1:29" s="15" customFormat="1" ht="37.5" hidden="1" customHeight="1" x14ac:dyDescent="0.3">
      <c r="A22" s="14"/>
      <c r="B22" s="56" t="s">
        <v>24</v>
      </c>
      <c r="C22" s="56"/>
      <c r="D22" s="56"/>
      <c r="E22" s="56"/>
      <c r="F22" s="56"/>
      <c r="G22" s="56"/>
      <c r="H22" s="56"/>
      <c r="I22" s="56"/>
      <c r="J22" s="17">
        <v>6867000</v>
      </c>
      <c r="K22" s="17">
        <v>7183566.0899999999</v>
      </c>
      <c r="L22" s="17">
        <f>K22</f>
        <v>7183566.0899999999</v>
      </c>
      <c r="M22" s="17">
        <v>1232770.7</v>
      </c>
      <c r="N22" s="17">
        <f>M22</f>
        <v>1232770.7</v>
      </c>
      <c r="O22" s="17">
        <v>5939000</v>
      </c>
      <c r="P22" s="17">
        <v>1445581</v>
      </c>
      <c r="Q22" s="17">
        <v>182286.86</v>
      </c>
      <c r="R22" s="17">
        <v>119605.84</v>
      </c>
      <c r="S22" s="17">
        <v>1147304.3999999999</v>
      </c>
      <c r="T22" s="17">
        <f t="shared" si="2"/>
        <v>-62681.01999999999</v>
      </c>
      <c r="U22" s="17">
        <f t="shared" si="3"/>
        <v>-4791695.5999999996</v>
      </c>
      <c r="V22" s="17">
        <f t="shared" si="4"/>
        <v>19.318141101195486</v>
      </c>
      <c r="W22" s="17">
        <f t="shared" si="5"/>
        <v>-298276.60000000009</v>
      </c>
      <c r="X22" s="17">
        <f t="shared" si="6"/>
        <v>79.3663170725127</v>
      </c>
      <c r="Y22" s="17">
        <f t="shared" si="7"/>
        <v>-85466.300000000047</v>
      </c>
      <c r="Z22" s="17">
        <f t="shared" si="8"/>
        <v>93.06713730298749</v>
      </c>
      <c r="AA22" s="17">
        <f t="shared" si="11"/>
        <v>17.160985011554338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56" t="s">
        <v>18</v>
      </c>
      <c r="C23" s="56"/>
      <c r="D23" s="56"/>
      <c r="E23" s="56"/>
      <c r="F23" s="56"/>
      <c r="G23" s="56"/>
      <c r="H23" s="56"/>
      <c r="I23" s="56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1874531.43</v>
      </c>
      <c r="N23" s="17">
        <f>N24+N27+N31+N33</f>
        <v>1874531.43</v>
      </c>
      <c r="O23" s="17">
        <f t="shared" ref="O23:Q23" si="15">O24+O27+O31+O33</f>
        <v>42043990</v>
      </c>
      <c r="P23" s="17">
        <f t="shared" si="15"/>
        <v>2021428.21</v>
      </c>
      <c r="Q23" s="17">
        <f t="shared" si="15"/>
        <v>28682.63</v>
      </c>
      <c r="R23" s="17">
        <f t="shared" ref="R23:S23" si="16">R24+R27+R31+R33</f>
        <v>112093.34</v>
      </c>
      <c r="S23" s="17">
        <f t="shared" si="16"/>
        <v>2074675.7299999997</v>
      </c>
      <c r="T23" s="17">
        <f t="shared" si="2"/>
        <v>83410.709999999992</v>
      </c>
      <c r="U23" s="17">
        <f t="shared" si="3"/>
        <v>-39969314.270000003</v>
      </c>
      <c r="V23" s="17">
        <f t="shared" si="4"/>
        <v>4.9345357802625296</v>
      </c>
      <c r="W23" s="17">
        <f t="shared" si="5"/>
        <v>53247.519999999786</v>
      </c>
      <c r="X23" s="17">
        <f t="shared" si="6"/>
        <v>102.63415340384509</v>
      </c>
      <c r="Y23" s="17">
        <f t="shared" si="7"/>
        <v>200144.29999999981</v>
      </c>
      <c r="Z23" s="17">
        <f t="shared" si="8"/>
        <v>110.67703089939653</v>
      </c>
      <c r="AA23" s="17">
        <f t="shared" si="11"/>
        <v>4.7517098056621467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3"/>
      <c r="C24" s="53"/>
      <c r="D24" s="53"/>
      <c r="E24" s="53"/>
      <c r="F24" s="53"/>
      <c r="G24" s="53"/>
      <c r="H24" s="53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1724633.65</v>
      </c>
      <c r="N24" s="18">
        <f>M24</f>
        <v>1724633.65</v>
      </c>
      <c r="O24" s="39">
        <v>41197224.380000003</v>
      </c>
      <c r="P24" s="39">
        <v>1827333.42</v>
      </c>
      <c r="Q24" s="18">
        <v>24734.13</v>
      </c>
      <c r="R24" s="18">
        <v>52793.34</v>
      </c>
      <c r="S24" s="18">
        <v>1899912.13</v>
      </c>
      <c r="T24" s="18">
        <f t="shared" si="2"/>
        <v>28059.209999999995</v>
      </c>
      <c r="U24" s="18">
        <f t="shared" si="3"/>
        <v>-39297312.25</v>
      </c>
      <c r="V24" s="18">
        <f t="shared" si="4"/>
        <v>4.6117478995073986</v>
      </c>
      <c r="W24" s="18">
        <f t="shared" si="5"/>
        <v>72578.709999999963</v>
      </c>
      <c r="X24" s="18">
        <f t="shared" si="6"/>
        <v>103.97183727970125</v>
      </c>
      <c r="Y24" s="18">
        <f t="shared" si="7"/>
        <v>175278.47999999998</v>
      </c>
      <c r="Z24" s="18">
        <f t="shared" si="8"/>
        <v>110.16322973867523</v>
      </c>
      <c r="AA24" s="18">
        <f t="shared" si="11"/>
        <v>4.4868992018735527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2"/>
        <v>0</v>
      </c>
      <c r="U25" s="17">
        <f t="shared" si="3"/>
        <v>0</v>
      </c>
      <c r="V25" s="17" t="e">
        <f t="shared" si="4"/>
        <v>#DIV/0!</v>
      </c>
      <c r="W25" s="17">
        <f t="shared" si="5"/>
        <v>0</v>
      </c>
      <c r="X25" s="17" t="e">
        <f t="shared" si="6"/>
        <v>#DIV/0!</v>
      </c>
      <c r="Y25" s="17">
        <f t="shared" si="7"/>
        <v>-31842999.989999998</v>
      </c>
      <c r="Z25" s="17">
        <f t="shared" si="8"/>
        <v>0</v>
      </c>
      <c r="AA25" s="17">
        <f t="shared" si="11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2"/>
        <v>0</v>
      </c>
      <c r="U26" s="17">
        <f t="shared" si="3"/>
        <v>0</v>
      </c>
      <c r="V26" s="17" t="e">
        <f t="shared" si="4"/>
        <v>#DIV/0!</v>
      </c>
      <c r="W26" s="17">
        <f t="shared" si="5"/>
        <v>0</v>
      </c>
      <c r="X26" s="17" t="e">
        <f t="shared" si="6"/>
        <v>#DIV/0!</v>
      </c>
      <c r="Y26" s="17">
        <f t="shared" si="7"/>
        <v>-3583390.66</v>
      </c>
      <c r="Z26" s="17">
        <f t="shared" si="8"/>
        <v>0</v>
      </c>
      <c r="AA26" s="17">
        <f t="shared" si="11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3"/>
      <c r="C27" s="53"/>
      <c r="D27" s="53"/>
      <c r="E27" s="53"/>
      <c r="F27" s="53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138335.72</v>
      </c>
      <c r="N27" s="18">
        <f>M27</f>
        <v>138335.72</v>
      </c>
      <c r="O27" s="18">
        <v>811765.62</v>
      </c>
      <c r="P27" s="18">
        <v>194094.79</v>
      </c>
      <c r="Q27" s="18">
        <v>3630</v>
      </c>
      <c r="R27" s="18">
        <v>59300</v>
      </c>
      <c r="S27" s="18">
        <v>166691.68</v>
      </c>
      <c r="T27" s="18">
        <f t="shared" si="2"/>
        <v>55670</v>
      </c>
      <c r="U27" s="18">
        <f t="shared" si="3"/>
        <v>-645073.93999999994</v>
      </c>
      <c r="V27" s="18">
        <f t="shared" si="4"/>
        <v>20.53445919525392</v>
      </c>
      <c r="W27" s="18">
        <f t="shared" si="5"/>
        <v>-27403.110000000015</v>
      </c>
      <c r="X27" s="18">
        <f t="shared" si="6"/>
        <v>85.881583941537016</v>
      </c>
      <c r="Y27" s="18">
        <f t="shared" si="7"/>
        <v>28355.959999999992</v>
      </c>
      <c r="Z27" s="18">
        <f t="shared" si="8"/>
        <v>120.4979306863043</v>
      </c>
      <c r="AA27" s="18">
        <f t="shared" si="11"/>
        <v>14.725942936600141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2"/>
        <v>0</v>
      </c>
      <c r="U28" s="17">
        <f t="shared" si="3"/>
        <v>0</v>
      </c>
      <c r="V28" s="17" t="e">
        <f t="shared" si="4"/>
        <v>#DIV/0!</v>
      </c>
      <c r="W28" s="17">
        <f t="shared" si="5"/>
        <v>0</v>
      </c>
      <c r="X28" s="17" t="e">
        <f t="shared" si="6"/>
        <v>#DIV/0!</v>
      </c>
      <c r="Y28" s="17">
        <f t="shared" si="7"/>
        <v>-157910</v>
      </c>
      <c r="Z28" s="17">
        <f t="shared" si="8"/>
        <v>0</v>
      </c>
      <c r="AA28" s="17">
        <f t="shared" si="11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2"/>
        <v>0</v>
      </c>
      <c r="U29" s="17">
        <f t="shared" si="3"/>
        <v>0</v>
      </c>
      <c r="V29" s="17" t="e">
        <f t="shared" si="4"/>
        <v>#DIV/0!</v>
      </c>
      <c r="W29" s="17">
        <f t="shared" si="5"/>
        <v>0</v>
      </c>
      <c r="X29" s="17" t="e">
        <f t="shared" si="6"/>
        <v>#DIV/0!</v>
      </c>
      <c r="Y29" s="17">
        <f t="shared" si="7"/>
        <v>0</v>
      </c>
      <c r="Z29" s="17" t="e">
        <f t="shared" si="8"/>
        <v>#DIV/0!</v>
      </c>
      <c r="AA29" s="17" t="e">
        <f t="shared" si="11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2"/>
        <v>0</v>
      </c>
      <c r="U30" s="17">
        <f t="shared" si="3"/>
        <v>0</v>
      </c>
      <c r="V30" s="17" t="e">
        <f t="shared" si="4"/>
        <v>#DIV/0!</v>
      </c>
      <c r="W30" s="17">
        <f t="shared" si="5"/>
        <v>0</v>
      </c>
      <c r="X30" s="17" t="e">
        <f t="shared" si="6"/>
        <v>#DIV/0!</v>
      </c>
      <c r="Y30" s="17">
        <f t="shared" si="7"/>
        <v>-730549.34</v>
      </c>
      <c r="Z30" s="17">
        <f t="shared" si="8"/>
        <v>0</v>
      </c>
      <c r="AA30" s="17">
        <f t="shared" si="11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56" t="s">
        <v>17</v>
      </c>
      <c r="C31" s="56"/>
      <c r="D31" s="56"/>
      <c r="E31" s="56"/>
      <c r="F31" s="56"/>
      <c r="G31" s="56"/>
      <c r="H31" s="56"/>
      <c r="I31" s="56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0</v>
      </c>
      <c r="N31" s="17">
        <f>N32</f>
        <v>0</v>
      </c>
      <c r="O31" s="17">
        <f t="shared" ref="O31:S31" si="18">O32</f>
        <v>35000</v>
      </c>
      <c r="P31" s="17">
        <f t="shared" si="18"/>
        <v>0</v>
      </c>
      <c r="Q31" s="17">
        <f t="shared" si="18"/>
        <v>0</v>
      </c>
      <c r="R31" s="17">
        <f t="shared" si="18"/>
        <v>0</v>
      </c>
      <c r="S31" s="17">
        <f t="shared" si="18"/>
        <v>0</v>
      </c>
      <c r="T31" s="17">
        <f t="shared" si="2"/>
        <v>0</v>
      </c>
      <c r="U31" s="17">
        <f t="shared" si="3"/>
        <v>-35000</v>
      </c>
      <c r="V31" s="17">
        <f t="shared" si="4"/>
        <v>0</v>
      </c>
      <c r="W31" s="17">
        <f t="shared" si="5"/>
        <v>0</v>
      </c>
      <c r="X31" s="17">
        <v>0</v>
      </c>
      <c r="Y31" s="17">
        <f t="shared" si="7"/>
        <v>0</v>
      </c>
      <c r="Z31" s="17">
        <v>0</v>
      </c>
      <c r="AA31" s="17">
        <f t="shared" si="11"/>
        <v>0</v>
      </c>
      <c r="AB31" s="17">
        <f>AB32</f>
        <v>52500</v>
      </c>
    </row>
    <row r="32" spans="1:29" s="5" customFormat="1" ht="92.25" hidden="1" customHeight="1" x14ac:dyDescent="0.3">
      <c r="A32" s="9"/>
      <c r="B32" s="53" t="s">
        <v>8</v>
      </c>
      <c r="C32" s="53" t="s">
        <v>18</v>
      </c>
      <c r="D32" s="53" t="s">
        <v>17</v>
      </c>
      <c r="E32" s="53"/>
      <c r="F32" s="53"/>
      <c r="G32" s="6"/>
      <c r="H32" s="6"/>
      <c r="I32" s="53" t="s">
        <v>16</v>
      </c>
      <c r="J32" s="18">
        <v>13500</v>
      </c>
      <c r="K32" s="18">
        <v>13500</v>
      </c>
      <c r="L32" s="18">
        <f>K32</f>
        <v>13500</v>
      </c>
      <c r="M32" s="18">
        <v>0</v>
      </c>
      <c r="N32" s="18">
        <f>M32</f>
        <v>0</v>
      </c>
      <c r="O32" s="18">
        <v>35000</v>
      </c>
      <c r="P32" s="18">
        <v>0</v>
      </c>
      <c r="Q32" s="18">
        <v>0</v>
      </c>
      <c r="R32" s="18">
        <v>0</v>
      </c>
      <c r="S32" s="18">
        <v>0</v>
      </c>
      <c r="T32" s="18">
        <f t="shared" si="2"/>
        <v>0</v>
      </c>
      <c r="U32" s="18">
        <f t="shared" si="3"/>
        <v>-35000</v>
      </c>
      <c r="V32" s="18">
        <f t="shared" si="4"/>
        <v>0</v>
      </c>
      <c r="W32" s="18">
        <f t="shared" si="5"/>
        <v>0</v>
      </c>
      <c r="X32" s="18">
        <v>0</v>
      </c>
      <c r="Y32" s="18">
        <f t="shared" si="7"/>
        <v>0</v>
      </c>
      <c r="Z32" s="18">
        <v>0</v>
      </c>
      <c r="AA32" s="18">
        <f t="shared" si="11"/>
        <v>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11562.06</v>
      </c>
      <c r="N33" s="17">
        <f>N34</f>
        <v>11562.06</v>
      </c>
      <c r="O33" s="17">
        <f t="shared" ref="O33:P33" si="20">O34</f>
        <v>0</v>
      </c>
      <c r="P33" s="17">
        <f t="shared" si="20"/>
        <v>0</v>
      </c>
      <c r="Q33" s="17">
        <f>Q34</f>
        <v>318.5</v>
      </c>
      <c r="R33" s="17">
        <f>R34</f>
        <v>0</v>
      </c>
      <c r="S33" s="17">
        <f t="shared" ref="S33" si="21">S34</f>
        <v>8071.92</v>
      </c>
      <c r="T33" s="17">
        <f t="shared" si="2"/>
        <v>-318.5</v>
      </c>
      <c r="U33" s="17">
        <f t="shared" si="3"/>
        <v>8071.92</v>
      </c>
      <c r="V33" s="17">
        <v>0</v>
      </c>
      <c r="W33" s="17">
        <f t="shared" si="5"/>
        <v>8071.92</v>
      </c>
      <c r="X33" s="17">
        <v>0</v>
      </c>
      <c r="Y33" s="17">
        <f t="shared" si="7"/>
        <v>-3490.1399999999994</v>
      </c>
      <c r="Z33" s="17">
        <f t="shared" si="8"/>
        <v>69.813856700276602</v>
      </c>
      <c r="AA33" s="17">
        <f t="shared" si="11"/>
        <v>19.391555777687582</v>
      </c>
      <c r="AB33" s="17">
        <f>AB34</f>
        <v>29474.45</v>
      </c>
    </row>
    <row r="34" spans="1:29" s="5" customFormat="1" ht="56.25" hidden="1" x14ac:dyDescent="0.3">
      <c r="A34" s="9"/>
      <c r="B34" s="53"/>
      <c r="C34" s="53"/>
      <c r="D34" s="53"/>
      <c r="E34" s="53"/>
      <c r="F34" s="53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11562.06</v>
      </c>
      <c r="N34" s="18">
        <f>M34</f>
        <v>11562.06</v>
      </c>
      <c r="O34" s="18">
        <v>0</v>
      </c>
      <c r="P34" s="18">
        <v>0</v>
      </c>
      <c r="Q34" s="18">
        <v>318.5</v>
      </c>
      <c r="R34" s="18">
        <v>0</v>
      </c>
      <c r="S34" s="18">
        <v>8071.92</v>
      </c>
      <c r="T34" s="18">
        <f t="shared" si="2"/>
        <v>-318.5</v>
      </c>
      <c r="U34" s="18">
        <f t="shared" si="3"/>
        <v>8071.92</v>
      </c>
      <c r="V34" s="18">
        <v>0</v>
      </c>
      <c r="W34" s="18">
        <f t="shared" si="5"/>
        <v>8071.92</v>
      </c>
      <c r="X34" s="18">
        <v>0</v>
      </c>
      <c r="Y34" s="18">
        <f t="shared" si="7"/>
        <v>-3490.1399999999994</v>
      </c>
      <c r="Z34" s="18">
        <f t="shared" si="8"/>
        <v>69.813856700276602</v>
      </c>
      <c r="AA34" s="18">
        <f t="shared" si="11"/>
        <v>19.391555777687582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56" t="s">
        <v>15</v>
      </c>
      <c r="C35" s="56"/>
      <c r="D35" s="56"/>
      <c r="E35" s="56"/>
      <c r="F35" s="56"/>
      <c r="G35" s="56"/>
      <c r="H35" s="56"/>
      <c r="I35" s="56"/>
      <c r="J35" s="17">
        <v>85000</v>
      </c>
      <c r="K35" s="17">
        <v>94365.83</v>
      </c>
      <c r="L35" s="17">
        <f>K35</f>
        <v>94365.83</v>
      </c>
      <c r="M35" s="17">
        <v>533963.01</v>
      </c>
      <c r="N35" s="17">
        <f>M35</f>
        <v>533963.01</v>
      </c>
      <c r="O35" s="17">
        <v>1057860</v>
      </c>
      <c r="P35" s="17">
        <v>231430</v>
      </c>
      <c r="Q35" s="17">
        <v>184876.12</v>
      </c>
      <c r="R35" s="17">
        <v>149782.42000000001</v>
      </c>
      <c r="S35" s="17">
        <v>345895.7</v>
      </c>
      <c r="T35" s="17">
        <f t="shared" si="2"/>
        <v>-35093.699999999983</v>
      </c>
      <c r="U35" s="17">
        <f t="shared" si="3"/>
        <v>-711964.3</v>
      </c>
      <c r="V35" s="17">
        <f t="shared" si="4"/>
        <v>32.697682112945003</v>
      </c>
      <c r="W35" s="17">
        <f t="shared" si="5"/>
        <v>114465.70000000001</v>
      </c>
      <c r="X35" s="17">
        <f t="shared" si="6"/>
        <v>149.46018234455343</v>
      </c>
      <c r="Y35" s="17">
        <f t="shared" si="7"/>
        <v>-188067.31</v>
      </c>
      <c r="Z35" s="17">
        <f t="shared" si="8"/>
        <v>64.778962872353276</v>
      </c>
      <c r="AA35" s="17">
        <f t="shared" si="11"/>
        <v>565.84360037950182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56" t="s">
        <v>13</v>
      </c>
      <c r="C36" s="56"/>
      <c r="D36" s="56"/>
      <c r="E36" s="56"/>
      <c r="F36" s="56"/>
      <c r="G36" s="56"/>
      <c r="H36" s="56"/>
      <c r="I36" s="56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5906487.0200000005</v>
      </c>
      <c r="N36" s="17">
        <f>N37+N38</f>
        <v>5906487.0200000005</v>
      </c>
      <c r="O36" s="17">
        <f t="shared" ref="O36:R36" si="23">O37+O38</f>
        <v>30293470</v>
      </c>
      <c r="P36" s="17">
        <f t="shared" ref="P36:Q36" si="24">P37+P38</f>
        <v>6119110</v>
      </c>
      <c r="Q36" s="17">
        <f t="shared" si="24"/>
        <v>635047.78</v>
      </c>
      <c r="R36" s="17">
        <f t="shared" si="23"/>
        <v>445545.19</v>
      </c>
      <c r="S36" s="17">
        <f>S37+S38</f>
        <v>3642438.91</v>
      </c>
      <c r="T36" s="17">
        <f t="shared" si="2"/>
        <v>-189502.59000000003</v>
      </c>
      <c r="U36" s="17">
        <f t="shared" si="3"/>
        <v>-26651031.09</v>
      </c>
      <c r="V36" s="17">
        <f t="shared" si="4"/>
        <v>12.023841804851013</v>
      </c>
      <c r="W36" s="17">
        <f t="shared" si="5"/>
        <v>-2476671.09</v>
      </c>
      <c r="X36" s="17">
        <f t="shared" si="6"/>
        <v>59.525632158925077</v>
      </c>
      <c r="Y36" s="17">
        <f t="shared" si="7"/>
        <v>-2264048.1100000003</v>
      </c>
      <c r="Z36" s="17">
        <f t="shared" si="8"/>
        <v>61.668448566234211</v>
      </c>
      <c r="AA36" s="17">
        <f t="shared" si="11"/>
        <v>21.977133432441985</v>
      </c>
      <c r="AB36" s="17">
        <f>AB37+AB38</f>
        <v>43485252</v>
      </c>
    </row>
    <row r="37" spans="1:29" s="5" customFormat="1" ht="36" hidden="1" customHeight="1" x14ac:dyDescent="0.3">
      <c r="A37" s="9"/>
      <c r="B37" s="60" t="s">
        <v>14</v>
      </c>
      <c r="C37" s="60"/>
      <c r="D37" s="60"/>
      <c r="E37" s="60"/>
      <c r="F37" s="60"/>
      <c r="G37" s="60"/>
      <c r="H37" s="60"/>
      <c r="I37" s="60"/>
      <c r="J37" s="18">
        <v>25011552.5</v>
      </c>
      <c r="K37" s="18">
        <v>25635946.170000002</v>
      </c>
      <c r="L37" s="18">
        <f>K37</f>
        <v>25635946.170000002</v>
      </c>
      <c r="M37" s="18">
        <v>5323942.74</v>
      </c>
      <c r="N37" s="18">
        <f>M37</f>
        <v>5323942.74</v>
      </c>
      <c r="O37" s="18">
        <v>30293470</v>
      </c>
      <c r="P37" s="18">
        <v>6119110</v>
      </c>
      <c r="Q37" s="18">
        <v>635047.78</v>
      </c>
      <c r="R37" s="18">
        <v>445545.19</v>
      </c>
      <c r="S37" s="18">
        <v>3587051.99</v>
      </c>
      <c r="T37" s="18">
        <f t="shared" si="2"/>
        <v>-189502.59000000003</v>
      </c>
      <c r="U37" s="18">
        <f t="shared" si="3"/>
        <v>-26706418.009999998</v>
      </c>
      <c r="V37" s="18">
        <f t="shared" si="4"/>
        <v>11.841007286388784</v>
      </c>
      <c r="W37" s="18">
        <f t="shared" si="5"/>
        <v>-2532058.0099999998</v>
      </c>
      <c r="X37" s="18">
        <f t="shared" si="6"/>
        <v>58.620485495439702</v>
      </c>
      <c r="Y37" s="18">
        <f t="shared" si="7"/>
        <v>-1736890.75</v>
      </c>
      <c r="Z37" s="18">
        <f t="shared" si="8"/>
        <v>67.375855924400867</v>
      </c>
      <c r="AA37" s="18">
        <f t="shared" si="11"/>
        <v>20.767490712826692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0" t="s">
        <v>12</v>
      </c>
      <c r="C38" s="60"/>
      <c r="D38" s="60"/>
      <c r="E38" s="60"/>
      <c r="F38" s="60"/>
      <c r="G38" s="60"/>
      <c r="H38" s="60"/>
      <c r="I38" s="60"/>
      <c r="J38" s="18">
        <v>43290.09</v>
      </c>
      <c r="K38" s="18">
        <v>1239656.32</v>
      </c>
      <c r="L38" s="18">
        <f>K38</f>
        <v>1239656.32</v>
      </c>
      <c r="M38" s="18">
        <v>582544.28</v>
      </c>
      <c r="N38" s="18">
        <f>M38</f>
        <v>582544.28</v>
      </c>
      <c r="O38" s="18">
        <v>0</v>
      </c>
      <c r="P38" s="18">
        <v>0</v>
      </c>
      <c r="Q38" s="18">
        <v>0</v>
      </c>
      <c r="R38" s="18">
        <v>0</v>
      </c>
      <c r="S38" s="18">
        <v>55386.92</v>
      </c>
      <c r="T38" s="18">
        <f t="shared" si="2"/>
        <v>0</v>
      </c>
      <c r="U38" s="18">
        <f t="shared" si="3"/>
        <v>55386.92</v>
      </c>
      <c r="V38" s="18">
        <v>0</v>
      </c>
      <c r="W38" s="18">
        <f t="shared" si="5"/>
        <v>55386.92</v>
      </c>
      <c r="X38" s="18">
        <v>0</v>
      </c>
      <c r="Y38" s="18">
        <f t="shared" si="7"/>
        <v>-527157.36</v>
      </c>
      <c r="Z38" s="18">
        <f t="shared" si="8"/>
        <v>9.5077613670844041</v>
      </c>
      <c r="AA38" s="18">
        <f t="shared" si="11"/>
        <v>46.99240189409916</v>
      </c>
      <c r="AB38" s="18">
        <v>0</v>
      </c>
    </row>
    <row r="39" spans="1:29" s="15" customFormat="1" ht="60" hidden="1" customHeight="1" x14ac:dyDescent="0.3">
      <c r="A39" s="14"/>
      <c r="B39" s="56" t="s">
        <v>11</v>
      </c>
      <c r="C39" s="56"/>
      <c r="D39" s="56"/>
      <c r="E39" s="56"/>
      <c r="F39" s="56"/>
      <c r="G39" s="56"/>
      <c r="H39" s="56"/>
      <c r="I39" s="56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269396.90000000002</v>
      </c>
      <c r="N39" s="17">
        <f>N40+N41</f>
        <v>269396.90000000002</v>
      </c>
      <c r="O39" s="17">
        <f t="shared" ref="O39:S39" si="26">O40+O41</f>
        <v>132000</v>
      </c>
      <c r="P39" s="17">
        <f t="shared" si="26"/>
        <v>46000</v>
      </c>
      <c r="Q39" s="17">
        <f t="shared" ref="Q39" si="27">Q40+Q41</f>
        <v>0</v>
      </c>
      <c r="R39" s="17">
        <f t="shared" si="26"/>
        <v>0</v>
      </c>
      <c r="S39" s="17">
        <f t="shared" si="26"/>
        <v>46698</v>
      </c>
      <c r="T39" s="17">
        <f t="shared" si="2"/>
        <v>0</v>
      </c>
      <c r="U39" s="17">
        <f t="shared" si="3"/>
        <v>-85302</v>
      </c>
      <c r="V39" s="17">
        <f t="shared" si="4"/>
        <v>35.377272727272732</v>
      </c>
      <c r="W39" s="17">
        <f t="shared" si="5"/>
        <v>698</v>
      </c>
      <c r="X39" s="17">
        <f t="shared" si="6"/>
        <v>101.51739130434783</v>
      </c>
      <c r="Y39" s="17">
        <f t="shared" si="7"/>
        <v>-222698.90000000002</v>
      </c>
      <c r="Z39" s="17">
        <f t="shared" si="8"/>
        <v>17.334275190249031</v>
      </c>
      <c r="AA39" s="17">
        <f t="shared" si="11"/>
        <v>6.2787196901836166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0" t="s">
        <v>47</v>
      </c>
      <c r="C40" s="60"/>
      <c r="D40" s="60"/>
      <c r="E40" s="60"/>
      <c r="F40" s="60"/>
      <c r="G40" s="60"/>
      <c r="H40" s="60"/>
      <c r="I40" s="60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f t="shared" si="2"/>
        <v>0</v>
      </c>
      <c r="U40" s="18">
        <f t="shared" si="3"/>
        <v>0</v>
      </c>
      <c r="V40" s="18">
        <v>0</v>
      </c>
      <c r="W40" s="18">
        <f t="shared" si="5"/>
        <v>0</v>
      </c>
      <c r="X40" s="18">
        <v>0</v>
      </c>
      <c r="Y40" s="18">
        <f t="shared" si="7"/>
        <v>0</v>
      </c>
      <c r="Z40" s="18">
        <v>0</v>
      </c>
      <c r="AA40" s="18">
        <f t="shared" si="11"/>
        <v>0</v>
      </c>
      <c r="AB40" s="31">
        <v>430132</v>
      </c>
      <c r="AC40" s="5" t="s">
        <v>65</v>
      </c>
    </row>
    <row r="41" spans="1:29" s="5" customFormat="1" ht="76.5" hidden="1" customHeight="1" x14ac:dyDescent="0.3">
      <c r="A41" s="9"/>
      <c r="B41" s="60" t="s">
        <v>10</v>
      </c>
      <c r="C41" s="60"/>
      <c r="D41" s="60"/>
      <c r="E41" s="60"/>
      <c r="F41" s="60"/>
      <c r="G41" s="60"/>
      <c r="H41" s="60"/>
      <c r="I41" s="60"/>
      <c r="J41" s="18">
        <v>4127104.29</v>
      </c>
      <c r="K41" s="18">
        <v>4127104.29</v>
      </c>
      <c r="L41" s="18">
        <f t="shared" si="28"/>
        <v>4127104.29</v>
      </c>
      <c r="M41" s="18">
        <v>269396.90000000002</v>
      </c>
      <c r="N41" s="18">
        <f>M41</f>
        <v>269396.90000000002</v>
      </c>
      <c r="O41" s="18">
        <v>132000</v>
      </c>
      <c r="P41" s="18">
        <v>46000</v>
      </c>
      <c r="Q41" s="18">
        <v>0</v>
      </c>
      <c r="R41" s="18">
        <v>0</v>
      </c>
      <c r="S41" s="18">
        <v>46698</v>
      </c>
      <c r="T41" s="18">
        <f t="shared" si="2"/>
        <v>0</v>
      </c>
      <c r="U41" s="18">
        <f t="shared" si="3"/>
        <v>-85302</v>
      </c>
      <c r="V41" s="18">
        <f t="shared" si="4"/>
        <v>35.377272727272732</v>
      </c>
      <c r="W41" s="18">
        <f t="shared" si="5"/>
        <v>698</v>
      </c>
      <c r="X41" s="18">
        <f t="shared" si="6"/>
        <v>101.51739130434783</v>
      </c>
      <c r="Y41" s="18">
        <f t="shared" si="7"/>
        <v>-222698.90000000002</v>
      </c>
      <c r="Z41" s="18">
        <f t="shared" si="8"/>
        <v>17.334275190249031</v>
      </c>
      <c r="AA41" s="18">
        <f t="shared" si="11"/>
        <v>6.5275040578148324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56" t="s">
        <v>9</v>
      </c>
      <c r="C42" s="56"/>
      <c r="D42" s="56"/>
      <c r="E42" s="56"/>
      <c r="F42" s="56"/>
      <c r="G42" s="56"/>
      <c r="H42" s="56"/>
      <c r="I42" s="56"/>
      <c r="J42" s="17">
        <v>2200000</v>
      </c>
      <c r="K42" s="17">
        <v>2338187.02</v>
      </c>
      <c r="L42" s="17">
        <f t="shared" si="28"/>
        <v>2338187.02</v>
      </c>
      <c r="M42" s="17">
        <v>533628.61</v>
      </c>
      <c r="N42" s="17">
        <f>M42</f>
        <v>533628.61</v>
      </c>
      <c r="O42" s="17">
        <v>770140</v>
      </c>
      <c r="P42" s="17">
        <v>244036.05</v>
      </c>
      <c r="Q42" s="17">
        <v>40562.519999999997</v>
      </c>
      <c r="R42" s="17">
        <v>-10935.78</v>
      </c>
      <c r="S42" s="17">
        <v>238715.51999999999</v>
      </c>
      <c r="T42" s="17">
        <f t="shared" si="2"/>
        <v>-51498.299999999996</v>
      </c>
      <c r="U42" s="17">
        <f t="shared" si="3"/>
        <v>-531424.48</v>
      </c>
      <c r="V42" s="17">
        <f t="shared" si="4"/>
        <v>30.996379878983038</v>
      </c>
      <c r="W42" s="17">
        <f t="shared" si="5"/>
        <v>-5320.5299999999988</v>
      </c>
      <c r="X42" s="17">
        <f t="shared" si="6"/>
        <v>97.819777037040225</v>
      </c>
      <c r="Y42" s="17">
        <f t="shared" si="7"/>
        <v>-294913.08999999997</v>
      </c>
      <c r="Z42" s="17">
        <f t="shared" si="8"/>
        <v>44.734393082859633</v>
      </c>
      <c r="AA42" s="17">
        <f t="shared" si="11"/>
        <v>22.822323682217686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2"/>
        <v>0</v>
      </c>
      <c r="U43" s="17">
        <f t="shared" si="3"/>
        <v>59379.149999999994</v>
      </c>
      <c r="V43" s="17">
        <f t="shared" si="4"/>
        <v>190.79380733944953</v>
      </c>
      <c r="W43" s="17">
        <f t="shared" si="5"/>
        <v>124779.15</v>
      </c>
      <c r="X43" s="17" t="e">
        <f t="shared" si="6"/>
        <v>#DIV/0!</v>
      </c>
      <c r="Y43" s="17">
        <f t="shared" si="7"/>
        <v>32141.459999999992</v>
      </c>
      <c r="Z43" s="17">
        <f t="shared" si="8"/>
        <v>134.6958781031781</v>
      </c>
      <c r="AA43" s="17">
        <f t="shared" si="11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2"/>
        <v>0</v>
      </c>
      <c r="U44" s="17">
        <f t="shared" si="3"/>
        <v>600</v>
      </c>
      <c r="V44" s="17">
        <f t="shared" si="4"/>
        <v>100.75566750629723</v>
      </c>
      <c r="W44" s="17">
        <f t="shared" si="5"/>
        <v>80000</v>
      </c>
      <c r="X44" s="17" t="e">
        <f t="shared" si="6"/>
        <v>#DIV/0!</v>
      </c>
      <c r="Y44" s="17">
        <f t="shared" si="7"/>
        <v>20000</v>
      </c>
      <c r="Z44" s="17">
        <f t="shared" si="8"/>
        <v>133.33333333333331</v>
      </c>
      <c r="AA44" s="17">
        <f t="shared" si="11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2"/>
        <v>0</v>
      </c>
      <c r="U45" s="17">
        <f t="shared" si="3"/>
        <v>127159.44</v>
      </c>
      <c r="V45" s="17">
        <f t="shared" si="4"/>
        <v>154.74146661541482</v>
      </c>
      <c r="W45" s="17">
        <f t="shared" si="5"/>
        <v>359450.33</v>
      </c>
      <c r="X45" s="17" t="e">
        <f t="shared" si="6"/>
        <v>#DIV/0!</v>
      </c>
      <c r="Y45" s="17">
        <f t="shared" si="7"/>
        <v>145950.33000000002</v>
      </c>
      <c r="Z45" s="17">
        <f t="shared" si="8"/>
        <v>168.36081030444964</v>
      </c>
      <c r="AA45" s="17">
        <f t="shared" si="11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2"/>
        <v>0</v>
      </c>
      <c r="U46" s="17">
        <f t="shared" si="3"/>
        <v>585.42999999999302</v>
      </c>
      <c r="V46" s="17">
        <f t="shared" si="4"/>
        <v>100.24043823392998</v>
      </c>
      <c r="W46" s="17">
        <f t="shared" si="5"/>
        <v>244070</v>
      </c>
      <c r="X46" s="17" t="e">
        <f t="shared" si="6"/>
        <v>#DIV/0!</v>
      </c>
      <c r="Y46" s="17">
        <f t="shared" si="7"/>
        <v>20833.820000000007</v>
      </c>
      <c r="Z46" s="17">
        <f t="shared" si="8"/>
        <v>109.33263595533664</v>
      </c>
      <c r="AA46" s="17">
        <f t="shared" si="11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2"/>
        <v>0</v>
      </c>
      <c r="U47" s="17">
        <f t="shared" si="3"/>
        <v>194009.67000000004</v>
      </c>
      <c r="V47" s="17">
        <f t="shared" si="4"/>
        <v>120.10274727340808</v>
      </c>
      <c r="W47" s="17">
        <f t="shared" si="5"/>
        <v>1159100</v>
      </c>
      <c r="X47" s="17" t="e">
        <f t="shared" si="6"/>
        <v>#DIV/0!</v>
      </c>
      <c r="Y47" s="17">
        <f t="shared" si="7"/>
        <v>143804.44999999995</v>
      </c>
      <c r="Z47" s="17">
        <f t="shared" si="8"/>
        <v>114.16380186045333</v>
      </c>
      <c r="AA47" s="17">
        <f t="shared" si="11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2"/>
        <v>0</v>
      </c>
      <c r="U48" s="17">
        <f t="shared" si="3"/>
        <v>15000</v>
      </c>
      <c r="V48" s="17">
        <f t="shared" si="4"/>
        <v>103.57142857142858</v>
      </c>
      <c r="W48" s="17">
        <f t="shared" si="5"/>
        <v>435000</v>
      </c>
      <c r="X48" s="17" t="e">
        <f t="shared" si="6"/>
        <v>#DIV/0!</v>
      </c>
      <c r="Y48" s="17">
        <f t="shared" si="7"/>
        <v>163000</v>
      </c>
      <c r="Z48" s="17">
        <f t="shared" si="8"/>
        <v>159.9264705882353</v>
      </c>
      <c r="AA48" s="17">
        <f t="shared" si="11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2"/>
        <v>0</v>
      </c>
      <c r="U49" s="17">
        <f t="shared" si="3"/>
        <v>326062.56999999995</v>
      </c>
      <c r="V49" s="17">
        <f t="shared" si="4"/>
        <v>150.1634723076923</v>
      </c>
      <c r="W49" s="17">
        <f t="shared" si="5"/>
        <v>976062.57</v>
      </c>
      <c r="X49" s="17" t="e">
        <f t="shared" si="6"/>
        <v>#DIV/0!</v>
      </c>
      <c r="Y49" s="17">
        <f t="shared" si="7"/>
        <v>859324.57</v>
      </c>
      <c r="Z49" s="17">
        <f t="shared" si="8"/>
        <v>836.11383611163455</v>
      </c>
      <c r="AA49" s="17">
        <f t="shared" si="11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2"/>
        <v>0</v>
      </c>
      <c r="U50" s="17">
        <f t="shared" si="3"/>
        <v>33742.81</v>
      </c>
      <c r="V50" s="17">
        <f t="shared" si="4"/>
        <v>112.01349657700825</v>
      </c>
      <c r="W50" s="17">
        <f t="shared" si="5"/>
        <v>314616.99</v>
      </c>
      <c r="X50" s="17" t="e">
        <f t="shared" si="6"/>
        <v>#DIV/0!</v>
      </c>
      <c r="Y50" s="17">
        <f t="shared" si="7"/>
        <v>-107932.03000000003</v>
      </c>
      <c r="Z50" s="17">
        <f t="shared" si="8"/>
        <v>74.456920998183833</v>
      </c>
      <c r="AA50" s="17">
        <f t="shared" si="11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2"/>
        <v>0</v>
      </c>
      <c r="U51" s="17">
        <f t="shared" si="3"/>
        <v>213912.2200000002</v>
      </c>
      <c r="V51" s="17">
        <f t="shared" si="4"/>
        <v>109.56468276624854</v>
      </c>
      <c r="W51" s="17">
        <f t="shared" si="5"/>
        <v>2450392.25</v>
      </c>
      <c r="X51" s="17" t="e">
        <f t="shared" si="6"/>
        <v>#DIV/0!</v>
      </c>
      <c r="Y51" s="17">
        <f t="shared" si="7"/>
        <v>-691088.9700000002</v>
      </c>
      <c r="Z51" s="17">
        <f t="shared" si="8"/>
        <v>78.001174554212355</v>
      </c>
      <c r="AA51" s="17">
        <f t="shared" si="11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68</v>
      </c>
      <c r="J52" s="35">
        <v>253454.47</v>
      </c>
      <c r="K52" s="35">
        <v>256536.06</v>
      </c>
      <c r="L52" s="35">
        <f t="shared" si="28"/>
        <v>256536.06</v>
      </c>
      <c r="M52" s="47">
        <v>69208.56</v>
      </c>
      <c r="N52" s="35">
        <f>M52</f>
        <v>69208.56</v>
      </c>
      <c r="O52" s="35">
        <v>426910</v>
      </c>
      <c r="P52" s="18">
        <v>46000</v>
      </c>
      <c r="Q52" s="35">
        <v>3100</v>
      </c>
      <c r="R52" s="35">
        <v>3328.97</v>
      </c>
      <c r="S52" s="35">
        <v>22628.27</v>
      </c>
      <c r="T52" s="35">
        <f t="shared" si="2"/>
        <v>228.9699999999998</v>
      </c>
      <c r="U52" s="18">
        <f t="shared" si="3"/>
        <v>-404281.73</v>
      </c>
      <c r="V52" s="18">
        <f t="shared" si="4"/>
        <v>5.3004778524747609</v>
      </c>
      <c r="W52" s="18">
        <f t="shared" si="5"/>
        <v>-23371.73</v>
      </c>
      <c r="X52" s="18">
        <f t="shared" si="6"/>
        <v>49.191891304347827</v>
      </c>
      <c r="Y52" s="18">
        <f t="shared" si="7"/>
        <v>-46580.289999999994</v>
      </c>
      <c r="Z52" s="18">
        <f t="shared" si="8"/>
        <v>32.695767691164221</v>
      </c>
      <c r="AA52" s="18">
        <f t="shared" si="11"/>
        <v>26.978102025890628</v>
      </c>
      <c r="AB52" s="35"/>
    </row>
    <row r="53" spans="1:28" s="15" customFormat="1" ht="36.75" hidden="1" customHeight="1" x14ac:dyDescent="0.3">
      <c r="A53" s="14"/>
      <c r="B53" s="56" t="s">
        <v>7</v>
      </c>
      <c r="C53" s="56"/>
      <c r="D53" s="56"/>
      <c r="E53" s="56"/>
      <c r="F53" s="56"/>
      <c r="G53" s="56"/>
      <c r="H53" s="56"/>
      <c r="I53" s="56"/>
      <c r="J53" s="17">
        <f t="shared" ref="J53:Q53" si="29">J54+J55</f>
        <v>0</v>
      </c>
      <c r="K53" s="17">
        <f t="shared" si="29"/>
        <v>1294662.3799999999</v>
      </c>
      <c r="L53" s="17">
        <f t="shared" si="29"/>
        <v>5650214.3799999999</v>
      </c>
      <c r="M53" s="17">
        <f t="shared" si="29"/>
        <v>302271.05</v>
      </c>
      <c r="N53" s="17">
        <f t="shared" si="29"/>
        <v>1548512.05</v>
      </c>
      <c r="O53" s="17">
        <f t="shared" si="29"/>
        <v>4355552</v>
      </c>
      <c r="P53" s="17">
        <f t="shared" si="29"/>
        <v>4355552</v>
      </c>
      <c r="Q53" s="17">
        <f t="shared" si="29"/>
        <v>59453.760000000002</v>
      </c>
      <c r="R53" s="17">
        <f t="shared" ref="R53:S53" si="30">R54+R55</f>
        <v>295215</v>
      </c>
      <c r="S53" s="17">
        <f t="shared" si="30"/>
        <v>1535567.03</v>
      </c>
      <c r="T53" s="17">
        <f t="shared" si="2"/>
        <v>235761.24</v>
      </c>
      <c r="U53" s="17">
        <f t="shared" si="3"/>
        <v>-2819984.9699999997</v>
      </c>
      <c r="V53" s="17">
        <f t="shared" si="4"/>
        <v>35.255394264607567</v>
      </c>
      <c r="W53" s="17">
        <f t="shared" si="5"/>
        <v>-2819984.9699999997</v>
      </c>
      <c r="X53" s="17">
        <f t="shared" si="6"/>
        <v>35.255394264607567</v>
      </c>
      <c r="Y53" s="17">
        <f t="shared" si="7"/>
        <v>-12945.020000000019</v>
      </c>
      <c r="Z53" s="17">
        <f t="shared" si="8"/>
        <v>99.164034919844497</v>
      </c>
      <c r="AA53" s="17">
        <f t="shared" si="11"/>
        <v>27.406253034951217</v>
      </c>
      <c r="AB53" s="17"/>
    </row>
    <row r="54" spans="1:28" s="5" customFormat="1" ht="28.5" hidden="1" customHeight="1" x14ac:dyDescent="0.3">
      <c r="A54" s="9"/>
      <c r="B54" s="53"/>
      <c r="C54" s="53"/>
      <c r="D54" s="53"/>
      <c r="E54" s="53"/>
      <c r="F54" s="53"/>
      <c r="G54" s="53"/>
      <c r="H54" s="53"/>
      <c r="I54" s="53" t="s">
        <v>79</v>
      </c>
      <c r="J54" s="18">
        <v>0</v>
      </c>
      <c r="K54" s="18">
        <v>1294662.3799999999</v>
      </c>
      <c r="L54" s="18">
        <f>K54</f>
        <v>1294662.3799999999</v>
      </c>
      <c r="M54" s="18">
        <v>302271.05</v>
      </c>
      <c r="N54" s="18">
        <f>M54</f>
        <v>302271.05</v>
      </c>
      <c r="O54" s="18">
        <v>0</v>
      </c>
      <c r="P54" s="18">
        <v>0</v>
      </c>
      <c r="Q54" s="18">
        <v>8303.76</v>
      </c>
      <c r="R54" s="18">
        <v>161415</v>
      </c>
      <c r="S54" s="18">
        <v>289326.03000000003</v>
      </c>
      <c r="T54" s="35">
        <f t="shared" si="2"/>
        <v>153111.24</v>
      </c>
      <c r="U54" s="18">
        <f t="shared" si="3"/>
        <v>289326.03000000003</v>
      </c>
      <c r="V54" s="18">
        <v>0</v>
      </c>
      <c r="W54" s="17">
        <f t="shared" ref="W54:W55" si="31">S54-P54</f>
        <v>289326.03000000003</v>
      </c>
      <c r="X54" s="17">
        <v>0</v>
      </c>
      <c r="Y54" s="18">
        <f t="shared" si="7"/>
        <v>-12945.01999999996</v>
      </c>
      <c r="Z54" s="18">
        <f t="shared" si="8"/>
        <v>95.717413228954612</v>
      </c>
      <c r="AA54" s="18">
        <f t="shared" si="11"/>
        <v>23.347480754017123</v>
      </c>
      <c r="AB54" s="18"/>
    </row>
    <row r="55" spans="1:28" s="5" customFormat="1" ht="28.5" hidden="1" customHeight="1" x14ac:dyDescent="0.3">
      <c r="A55" s="9"/>
      <c r="B55" s="53"/>
      <c r="C55" s="53"/>
      <c r="D55" s="53"/>
      <c r="E55" s="53"/>
      <c r="F55" s="53"/>
      <c r="G55" s="53"/>
      <c r="H55" s="53"/>
      <c r="I55" s="53" t="s">
        <v>78</v>
      </c>
      <c r="J55" s="18">
        <v>0</v>
      </c>
      <c r="K55" s="18">
        <v>0</v>
      </c>
      <c r="L55" s="54">
        <v>4355552</v>
      </c>
      <c r="M55" s="18">
        <v>0</v>
      </c>
      <c r="N55" s="54">
        <f>S55</f>
        <v>1246241</v>
      </c>
      <c r="O55" s="18">
        <f>5544443-1188891</f>
        <v>4355552</v>
      </c>
      <c r="P55" s="18">
        <f>5544443-1188891</f>
        <v>4355552</v>
      </c>
      <c r="Q55" s="18">
        <v>51150</v>
      </c>
      <c r="R55" s="18">
        <v>133800</v>
      </c>
      <c r="S55" s="18">
        <v>1246241</v>
      </c>
      <c r="T55" s="35">
        <f t="shared" si="2"/>
        <v>82650</v>
      </c>
      <c r="U55" s="18">
        <f t="shared" si="3"/>
        <v>-3109311</v>
      </c>
      <c r="V55" s="18">
        <f t="shared" si="4"/>
        <v>28.612699377713781</v>
      </c>
      <c r="W55" s="17">
        <f t="shared" si="31"/>
        <v>-3109311</v>
      </c>
      <c r="X55" s="17">
        <f t="shared" ref="X55" si="32">S55/P55*100</f>
        <v>28.612699377713781</v>
      </c>
      <c r="Y55" s="18">
        <f t="shared" si="7"/>
        <v>0</v>
      </c>
      <c r="Z55" s="18">
        <f t="shared" si="8"/>
        <v>100</v>
      </c>
      <c r="AA55" s="18"/>
      <c r="AB55" s="18"/>
    </row>
    <row r="56" spans="1:28" s="15" customFormat="1" ht="36.75" customHeight="1" x14ac:dyDescent="0.3">
      <c r="A56" s="14"/>
      <c r="B56" s="56" t="s">
        <v>1</v>
      </c>
      <c r="C56" s="56"/>
      <c r="D56" s="56"/>
      <c r="E56" s="56"/>
      <c r="F56" s="56"/>
      <c r="G56" s="56"/>
      <c r="H56" s="56"/>
      <c r="I56" s="56"/>
      <c r="J56" s="17">
        <f>J57+J58+J59+J60+J61+J62+J63</f>
        <v>1796348547.49</v>
      </c>
      <c r="K56" s="17">
        <f t="shared" ref="K56:S56" si="33">K57+K58+K59+K60+K61+K62+K63</f>
        <v>1731743649.9200001</v>
      </c>
      <c r="L56" s="17">
        <f t="shared" ref="L56:M56" si="34">L57+L58+L59+L60+L61+L62+L63</f>
        <v>1726065816.5200002</v>
      </c>
      <c r="M56" s="17">
        <f t="shared" si="34"/>
        <v>232888122.94999996</v>
      </c>
      <c r="N56" s="17">
        <f t="shared" ref="N56" si="35">N57+N58+N59+N60+N61+N62+N63</f>
        <v>231460117.54999998</v>
      </c>
      <c r="O56" s="17">
        <f t="shared" si="33"/>
        <v>1719562266.79</v>
      </c>
      <c r="P56" s="17">
        <f t="shared" si="33"/>
        <v>474930178.44999999</v>
      </c>
      <c r="Q56" s="17">
        <f t="shared" ref="Q56" si="36">Q57+Q58+Q59+Q60+Q61+Q62+Q63</f>
        <v>24776566.07</v>
      </c>
      <c r="R56" s="17">
        <f t="shared" si="33"/>
        <v>138308662.09999999</v>
      </c>
      <c r="S56" s="17">
        <f t="shared" si="33"/>
        <v>343192876.10000002</v>
      </c>
      <c r="T56" s="17">
        <f t="shared" si="2"/>
        <v>113532096.03</v>
      </c>
      <c r="U56" s="17">
        <f t="shared" si="3"/>
        <v>-1376369390.6900001</v>
      </c>
      <c r="V56" s="17">
        <f t="shared" si="4"/>
        <v>19.958153463128543</v>
      </c>
      <c r="W56" s="17">
        <f t="shared" si="5"/>
        <v>-131737302.34999996</v>
      </c>
      <c r="X56" s="17">
        <f t="shared" si="6"/>
        <v>72.261753763481025</v>
      </c>
      <c r="Y56" s="17">
        <f t="shared" si="7"/>
        <v>111732758.55000004</v>
      </c>
      <c r="Z56" s="17">
        <f t="shared" si="8"/>
        <v>148.27300691483646</v>
      </c>
      <c r="AA56" s="17">
        <f t="shared" ref="AA56:AA64" si="37">N56/L56*100</f>
        <v>13.409692454060487</v>
      </c>
      <c r="AB56" s="30"/>
    </row>
    <row r="57" spans="1:28" s="15" customFormat="1" ht="54.75" customHeight="1" x14ac:dyDescent="0.3">
      <c r="A57" s="14"/>
      <c r="B57" s="56" t="s">
        <v>6</v>
      </c>
      <c r="C57" s="56"/>
      <c r="D57" s="56"/>
      <c r="E57" s="56"/>
      <c r="F57" s="56"/>
      <c r="G57" s="56"/>
      <c r="H57" s="56"/>
      <c r="I57" s="56"/>
      <c r="J57" s="17">
        <v>426424900</v>
      </c>
      <c r="K57" s="17">
        <v>426424900</v>
      </c>
      <c r="L57" s="17">
        <f t="shared" ref="L57:L63" si="38">K57</f>
        <v>426424900</v>
      </c>
      <c r="M57" s="17">
        <v>87736158</v>
      </c>
      <c r="N57" s="17">
        <f>M57</f>
        <v>87736158</v>
      </c>
      <c r="O57" s="17">
        <v>436509000</v>
      </c>
      <c r="P57" s="17">
        <v>109127250</v>
      </c>
      <c r="Q57" s="17">
        <v>0</v>
      </c>
      <c r="R57" s="17">
        <v>22020796</v>
      </c>
      <c r="S57" s="17">
        <v>94772296</v>
      </c>
      <c r="T57" s="17">
        <f t="shared" si="2"/>
        <v>22020796</v>
      </c>
      <c r="U57" s="17">
        <f t="shared" si="3"/>
        <v>-341736704</v>
      </c>
      <c r="V57" s="17">
        <f t="shared" si="4"/>
        <v>21.711418550362076</v>
      </c>
      <c r="W57" s="17">
        <f t="shared" si="5"/>
        <v>-14354954</v>
      </c>
      <c r="X57" s="17">
        <f t="shared" si="6"/>
        <v>86.845674201448304</v>
      </c>
      <c r="Y57" s="17">
        <f t="shared" si="7"/>
        <v>7036138</v>
      </c>
      <c r="Z57" s="17">
        <f t="shared" si="8"/>
        <v>108.01965593250617</v>
      </c>
      <c r="AA57" s="17">
        <f t="shared" si="37"/>
        <v>20.574820560431625</v>
      </c>
      <c r="AB57" s="30"/>
    </row>
    <row r="58" spans="1:28" s="15" customFormat="1" ht="55.5" customHeight="1" x14ac:dyDescent="0.3">
      <c r="A58" s="14"/>
      <c r="B58" s="56" t="s">
        <v>5</v>
      </c>
      <c r="C58" s="56"/>
      <c r="D58" s="56"/>
      <c r="E58" s="56"/>
      <c r="F58" s="56"/>
      <c r="G58" s="56"/>
      <c r="H58" s="56"/>
      <c r="I58" s="56"/>
      <c r="J58" s="17">
        <v>290914546.44999999</v>
      </c>
      <c r="K58" s="17">
        <v>276999912.48000002</v>
      </c>
      <c r="L58" s="17">
        <f t="shared" si="38"/>
        <v>276999912.48000002</v>
      </c>
      <c r="M58" s="17">
        <v>843422</v>
      </c>
      <c r="N58" s="17">
        <f>M58</f>
        <v>843422</v>
      </c>
      <c r="O58" s="17">
        <v>219043670.13</v>
      </c>
      <c r="P58" s="17">
        <v>43001023.780000001</v>
      </c>
      <c r="Q58" s="17">
        <v>1612565.85</v>
      </c>
      <c r="R58" s="17">
        <v>637880.71</v>
      </c>
      <c r="S58" s="17">
        <v>3050446.56</v>
      </c>
      <c r="T58" s="17">
        <f t="shared" si="2"/>
        <v>-974685.14000000013</v>
      </c>
      <c r="U58" s="17">
        <f t="shared" si="3"/>
        <v>-215993223.56999999</v>
      </c>
      <c r="V58" s="17">
        <f t="shared" si="4"/>
        <v>1.3926202743907612</v>
      </c>
      <c r="W58" s="17">
        <f t="shared" si="5"/>
        <v>-39950577.219999999</v>
      </c>
      <c r="X58" s="17">
        <f t="shared" si="6"/>
        <v>7.0938928701013353</v>
      </c>
      <c r="Y58" s="17">
        <f t="shared" si="7"/>
        <v>2207024.56</v>
      </c>
      <c r="Z58" s="17">
        <f t="shared" si="8"/>
        <v>361.67500492043126</v>
      </c>
      <c r="AA58" s="17">
        <f t="shared" si="37"/>
        <v>0.30448457273823032</v>
      </c>
      <c r="AB58" s="30"/>
    </row>
    <row r="59" spans="1:28" s="15" customFormat="1" ht="55.5" customHeight="1" x14ac:dyDescent="0.3">
      <c r="A59" s="14"/>
      <c r="B59" s="56" t="s">
        <v>4</v>
      </c>
      <c r="C59" s="56"/>
      <c r="D59" s="56"/>
      <c r="E59" s="56"/>
      <c r="F59" s="56"/>
      <c r="G59" s="56"/>
      <c r="H59" s="56"/>
      <c r="I59" s="56"/>
      <c r="J59" s="17">
        <v>1066999039.4299999</v>
      </c>
      <c r="K59" s="17">
        <v>1016038865.97</v>
      </c>
      <c r="L59" s="17">
        <f t="shared" si="38"/>
        <v>1016038865.97</v>
      </c>
      <c r="M59" s="17">
        <v>193883935.53</v>
      </c>
      <c r="N59" s="17">
        <f>M59</f>
        <v>193883935.53</v>
      </c>
      <c r="O59" s="17">
        <v>1035992152.54</v>
      </c>
      <c r="P59" s="17">
        <v>315345993.25999999</v>
      </c>
      <c r="Q59" s="17">
        <v>3731375.04</v>
      </c>
      <c r="R59" s="17">
        <v>53668519.170000002</v>
      </c>
      <c r="S59" s="17">
        <v>245421536.77000001</v>
      </c>
      <c r="T59" s="17">
        <f t="shared" si="2"/>
        <v>49937144.130000003</v>
      </c>
      <c r="U59" s="17">
        <f t="shared" si="3"/>
        <v>-790570615.76999998</v>
      </c>
      <c r="V59" s="17">
        <f t="shared" si="4"/>
        <v>23.689516968664897</v>
      </c>
      <c r="W59" s="17">
        <f t="shared" si="5"/>
        <v>-69924456.48999998</v>
      </c>
      <c r="X59" s="17">
        <f t="shared" si="6"/>
        <v>77.826115446360561</v>
      </c>
      <c r="Y59" s="17">
        <f t="shared" si="7"/>
        <v>51537601.24000001</v>
      </c>
      <c r="Z59" s="17">
        <f t="shared" si="8"/>
        <v>126.5816768672026</v>
      </c>
      <c r="AA59" s="17">
        <f t="shared" si="37"/>
        <v>19.08233454680903</v>
      </c>
      <c r="AB59" s="30"/>
    </row>
    <row r="60" spans="1:28" s="15" customFormat="1" ht="37.5" customHeight="1" x14ac:dyDescent="0.3">
      <c r="A60" s="14"/>
      <c r="B60" s="56" t="s">
        <v>3</v>
      </c>
      <c r="C60" s="56"/>
      <c r="D60" s="56"/>
      <c r="E60" s="56"/>
      <c r="F60" s="56"/>
      <c r="G60" s="56"/>
      <c r="H60" s="56"/>
      <c r="I60" s="56"/>
      <c r="J60" s="17">
        <v>12583515.119999999</v>
      </c>
      <c r="K60" s="17">
        <v>11684333.98</v>
      </c>
      <c r="L60" s="17">
        <f t="shared" si="38"/>
        <v>11684333.98</v>
      </c>
      <c r="M60" s="17">
        <v>299251.89</v>
      </c>
      <c r="N60" s="17">
        <f>M60</f>
        <v>299251.89</v>
      </c>
      <c r="O60" s="17">
        <v>28017444.120000001</v>
      </c>
      <c r="P60" s="17">
        <v>7455911.4100000001</v>
      </c>
      <c r="Q60" s="17">
        <v>0</v>
      </c>
      <c r="R60" s="17">
        <v>2446344.23</v>
      </c>
      <c r="S60" s="17">
        <v>5018411.53</v>
      </c>
      <c r="T60" s="17">
        <f t="shared" si="2"/>
        <v>2446344.23</v>
      </c>
      <c r="U60" s="17">
        <f t="shared" si="3"/>
        <v>-22999032.59</v>
      </c>
      <c r="V60" s="17">
        <f t="shared" si="4"/>
        <v>17.911739231122986</v>
      </c>
      <c r="W60" s="17">
        <f t="shared" si="5"/>
        <v>-2437499.88</v>
      </c>
      <c r="X60" s="17">
        <f t="shared" si="6"/>
        <v>67.307821325092704</v>
      </c>
      <c r="Y60" s="17">
        <f t="shared" si="7"/>
        <v>4719159.6400000006</v>
      </c>
      <c r="Z60" s="17">
        <f t="shared" si="8"/>
        <v>1676.9857426798542</v>
      </c>
      <c r="AA60" s="17">
        <f t="shared" si="37"/>
        <v>2.5611377637118857</v>
      </c>
      <c r="AB60" s="30"/>
    </row>
    <row r="61" spans="1:28" s="15" customFormat="1" ht="39" customHeight="1" x14ac:dyDescent="0.3">
      <c r="A61" s="14"/>
      <c r="B61" s="56" t="s">
        <v>2</v>
      </c>
      <c r="C61" s="56"/>
      <c r="D61" s="56"/>
      <c r="E61" s="56"/>
      <c r="F61" s="56"/>
      <c r="G61" s="56"/>
      <c r="H61" s="56"/>
      <c r="I61" s="56"/>
      <c r="J61" s="17">
        <v>4835497.8</v>
      </c>
      <c r="K61" s="17">
        <v>6004588.7999999998</v>
      </c>
      <c r="L61" s="27">
        <f>K61-5677833.4</f>
        <v>326755.39999999944</v>
      </c>
      <c r="M61" s="17">
        <v>1433048.12</v>
      </c>
      <c r="N61" s="27">
        <v>5042.7199999999721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f t="shared" si="2"/>
        <v>0</v>
      </c>
      <c r="U61" s="17">
        <f t="shared" si="3"/>
        <v>0</v>
      </c>
      <c r="V61" s="17">
        <v>0</v>
      </c>
      <c r="W61" s="17">
        <f t="shared" si="5"/>
        <v>0</v>
      </c>
      <c r="X61" s="17">
        <v>0</v>
      </c>
      <c r="Y61" s="17">
        <f t="shared" si="7"/>
        <v>-5042.7199999999721</v>
      </c>
      <c r="Z61" s="17">
        <f t="shared" si="8"/>
        <v>0</v>
      </c>
      <c r="AA61" s="17">
        <f t="shared" si="37"/>
        <v>1.5432705932327302</v>
      </c>
      <c r="AB61" s="30"/>
    </row>
    <row r="62" spans="1:28" s="15" customFormat="1" ht="168.75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8"/>
        <v>0</v>
      </c>
      <c r="M62" s="17">
        <v>0</v>
      </c>
      <c r="N62" s="17">
        <v>0</v>
      </c>
      <c r="O62" s="17">
        <v>0</v>
      </c>
      <c r="P62" s="17"/>
      <c r="Q62" s="17">
        <v>0</v>
      </c>
      <c r="R62" s="17">
        <v>-250833.37</v>
      </c>
      <c r="S62" s="17">
        <v>280404</v>
      </c>
      <c r="T62" s="17">
        <f t="shared" si="2"/>
        <v>-250833.37</v>
      </c>
      <c r="U62" s="17">
        <f t="shared" si="3"/>
        <v>280404</v>
      </c>
      <c r="V62" s="17">
        <v>0</v>
      </c>
      <c r="W62" s="17">
        <f t="shared" si="5"/>
        <v>280404</v>
      </c>
      <c r="X62" s="17">
        <v>0</v>
      </c>
      <c r="Y62" s="17">
        <f t="shared" si="7"/>
        <v>280404</v>
      </c>
      <c r="Z62" s="17">
        <v>0</v>
      </c>
      <c r="AA62" s="17" t="e">
        <f t="shared" si="37"/>
        <v>#DIV/0!</v>
      </c>
      <c r="AB62" s="30"/>
    </row>
    <row r="63" spans="1:28" s="15" customFormat="1" ht="99.75" customHeight="1" x14ac:dyDescent="0.3">
      <c r="A63" s="14"/>
      <c r="B63" s="56" t="s">
        <v>0</v>
      </c>
      <c r="C63" s="56"/>
      <c r="D63" s="56"/>
      <c r="E63" s="56"/>
      <c r="F63" s="56"/>
      <c r="G63" s="56"/>
      <c r="H63" s="56"/>
      <c r="I63" s="56"/>
      <c r="J63" s="17">
        <v>-5408951.3099999996</v>
      </c>
      <c r="K63" s="17">
        <v>-5408951.3099999996</v>
      </c>
      <c r="L63" s="17">
        <f t="shared" si="38"/>
        <v>-5408951.3099999996</v>
      </c>
      <c r="M63" s="17">
        <v>-51307692.590000004</v>
      </c>
      <c r="N63" s="17">
        <f>M63</f>
        <v>-51307692.590000004</v>
      </c>
      <c r="O63" s="17">
        <v>0</v>
      </c>
      <c r="P63" s="17">
        <v>0</v>
      </c>
      <c r="Q63" s="17">
        <v>19432625.18</v>
      </c>
      <c r="R63" s="17">
        <v>59785955.359999999</v>
      </c>
      <c r="S63" s="17">
        <v>-5350218.76</v>
      </c>
      <c r="T63" s="17">
        <f t="shared" si="2"/>
        <v>40353330.18</v>
      </c>
      <c r="U63" s="17">
        <f t="shared" si="3"/>
        <v>-5350218.76</v>
      </c>
      <c r="V63" s="17">
        <v>0</v>
      </c>
      <c r="W63" s="17">
        <f t="shared" si="5"/>
        <v>-5350218.76</v>
      </c>
      <c r="X63" s="17">
        <v>0</v>
      </c>
      <c r="Y63" s="17">
        <f t="shared" si="7"/>
        <v>45957473.830000006</v>
      </c>
      <c r="Z63" s="17">
        <f t="shared" si="8"/>
        <v>10.427712668261311</v>
      </c>
      <c r="AA63" s="17">
        <f t="shared" si="37"/>
        <v>948.57005821337316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9">J56+J7</f>
        <v>2135801802.4200001</v>
      </c>
      <c r="K64" s="18">
        <f t="shared" si="39"/>
        <v>2092393430.8699999</v>
      </c>
      <c r="L64" s="18">
        <f t="shared" si="39"/>
        <v>2073437961.143975</v>
      </c>
      <c r="M64" s="18">
        <f t="shared" si="39"/>
        <v>280774348.16999996</v>
      </c>
      <c r="N64" s="18">
        <f t="shared" si="39"/>
        <v>278235066.68931949</v>
      </c>
      <c r="O64" s="18">
        <f t="shared" si="39"/>
        <v>2071874758.79</v>
      </c>
      <c r="P64" s="18">
        <f t="shared" si="39"/>
        <v>541285043.71000004</v>
      </c>
      <c r="Q64" s="18">
        <f t="shared" ref="Q64" si="40">Q56+Q7</f>
        <v>27901769.84</v>
      </c>
      <c r="R64" s="18">
        <f t="shared" si="39"/>
        <v>145426925.51999998</v>
      </c>
      <c r="S64" s="18">
        <f t="shared" si="39"/>
        <v>387149958.18000001</v>
      </c>
      <c r="T64" s="18">
        <f t="shared" si="2"/>
        <v>117525155.67999998</v>
      </c>
      <c r="U64" s="18">
        <f t="shared" si="3"/>
        <v>-1684724800.6099999</v>
      </c>
      <c r="V64" s="18">
        <f t="shared" si="4"/>
        <v>18.68597300765903</v>
      </c>
      <c r="W64" s="17">
        <f t="shared" si="5"/>
        <v>-154135085.53000003</v>
      </c>
      <c r="X64" s="17">
        <f t="shared" si="6"/>
        <v>71.524229734199025</v>
      </c>
      <c r="Y64" s="18">
        <f t="shared" si="7"/>
        <v>108914891.49068052</v>
      </c>
      <c r="Z64" s="18">
        <f t="shared" si="8"/>
        <v>139.14491900199485</v>
      </c>
      <c r="AA64" s="17">
        <f t="shared" si="37"/>
        <v>13.419020578547199</v>
      </c>
      <c r="AB64" s="31"/>
    </row>
    <row r="65" spans="1:27" s="5" customFormat="1" ht="12.75" customHeight="1" x14ac:dyDescent="0.3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44"/>
      <c r="V65" s="45"/>
      <c r="W65" s="51"/>
      <c r="X65" s="51"/>
      <c r="Y65" s="10"/>
      <c r="Z65" s="10"/>
      <c r="AA65" s="10"/>
    </row>
    <row r="66" spans="1:27" s="5" customFormat="1" ht="62.25" customHeight="1" x14ac:dyDescent="0.3">
      <c r="I66" s="65" t="s">
        <v>88</v>
      </c>
      <c r="J66" s="65"/>
      <c r="K66" s="65"/>
      <c r="L66" s="65"/>
      <c r="M66" s="65"/>
      <c r="N66" s="65"/>
      <c r="O66" s="66"/>
      <c r="P66" s="66"/>
      <c r="Q66" s="66"/>
      <c r="R66" s="66"/>
      <c r="S66" s="66"/>
      <c r="T66" s="66"/>
      <c r="U66" s="66"/>
      <c r="V66" s="67" t="s">
        <v>50</v>
      </c>
      <c r="W66" s="66"/>
      <c r="X66" s="68"/>
    </row>
    <row r="67" spans="1:27" s="5" customFormat="1" ht="18.75" x14ac:dyDescent="0.3"/>
    <row r="68" spans="1:27" s="5" customFormat="1" ht="18.75" x14ac:dyDescent="0.3">
      <c r="M68" s="37"/>
    </row>
    <row r="69" spans="1:27" x14ac:dyDescent="0.2">
      <c r="M69" s="33"/>
    </row>
    <row r="70" spans="1:27" x14ac:dyDescent="0.2">
      <c r="L70" s="33"/>
      <c r="M70" s="33"/>
    </row>
    <row r="71" spans="1:27" x14ac:dyDescent="0.2">
      <c r="M71" s="33"/>
    </row>
    <row r="74" spans="1:27" x14ac:dyDescent="0.2">
      <c r="M74" s="33"/>
    </row>
  </sheetData>
  <mergeCells count="43">
    <mergeCell ref="I66:N66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49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2021-03-05T08:38:51Z</cp:lastPrinted>
  <dcterms:created xsi:type="dcterms:W3CDTF">2018-12-30T09:36:16Z</dcterms:created>
  <dcterms:modified xsi:type="dcterms:W3CDTF">2021-03-05T08:38:56Z</dcterms:modified>
</cp:coreProperties>
</file>